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1" yWindow="240" windowWidth="11880" windowHeight="5370" tabRatio="488" firstSheet="5" activeTab="6"/>
  </bookViews>
  <sheets>
    <sheet name="งบทดลอง" sheetId="1" r:id="rId1"/>
    <sheet name="รับ-จ่ายเงินสด" sheetId="2" r:id="rId2"/>
    <sheet name="กระแสเงินสด" sheetId="3" r:id="rId3"/>
    <sheet name="หมายเหตุ 1  " sheetId="4" r:id="rId4"/>
    <sheet name="หมายเหตุ2 " sheetId="5" r:id="rId5"/>
    <sheet name="งบเทียบยอด" sheetId="6" r:id="rId6"/>
    <sheet name="กระดาษทำการกระทบยอด" sheetId="7" r:id="rId7"/>
    <sheet name="Sheet1" sheetId="8" r:id="rId8"/>
    <sheet name="เบิกเงินแต่ละเดือน" sheetId="9" r:id="rId9"/>
    <sheet name="งบแสดงผลการดำเนินจ่ายจากเงินราย" sheetId="10" r:id="rId10"/>
  </sheets>
  <externalReferences>
    <externalReference r:id="rId13"/>
    <externalReference r:id="rId14"/>
    <externalReference r:id="rId15"/>
  </externalReferences>
  <definedNames>
    <definedName name="_xlnm.Print_Area" localSheetId="6">'กระดาษทำการกระทบยอด'!$A$1:$Y$113</definedName>
    <definedName name="_xlnm.Print_Area" localSheetId="0">'งบทดลอง'!$A$1:$H$44</definedName>
    <definedName name="_xlnm.Print_Area" localSheetId="5">'งบเทียบยอด'!$A$1:$E$332</definedName>
    <definedName name="_xlnm.Print_Area" localSheetId="8">'เบิกเงินแต่ละเดือน'!$A$1:$AA$89</definedName>
    <definedName name="_xlnm.Print_Area" localSheetId="1">'รับ-จ่ายเงินสด'!$A$1:$E$82</definedName>
    <definedName name="_xlnm.Print_Titles" localSheetId="6">'กระดาษทำการกระทบยอด'!$1:$6</definedName>
    <definedName name="_xlnm.Print_Titles" localSheetId="3">'หมายเหตุ 1  '!$1:$6</definedName>
  </definedNames>
  <calcPr fullCalcOnLoad="1"/>
</workbook>
</file>

<file path=xl/sharedStrings.xml><?xml version="1.0" encoding="utf-8"?>
<sst xmlns="http://schemas.openxmlformats.org/spreadsheetml/2006/main" count="855" uniqueCount="440">
  <si>
    <t>รายการ</t>
  </si>
  <si>
    <t>รหัสบัญชี</t>
  </si>
  <si>
    <t>เดบิท</t>
  </si>
  <si>
    <t>เครดิต</t>
  </si>
  <si>
    <t>บัญชีเงินสด</t>
  </si>
  <si>
    <t>บัญชีเงินฝากธนาคาร เลขที่ 826-1-09375-1</t>
  </si>
  <si>
    <t>บัญชีเงินฝากธนาคาร เลขที่ 826-1-30668-2</t>
  </si>
  <si>
    <t>บัญชีเงินฝากธนาคาร เลขที่ 802-1-22463-0</t>
  </si>
  <si>
    <t>ลูกหนี้เงินยืมเงินงบประมาณ</t>
  </si>
  <si>
    <t>งบกลาง</t>
  </si>
  <si>
    <t>000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</si>
  <si>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</si>
  <si>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</si>
  <si>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</si>
  <si>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</si>
  <si>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</si>
  <si>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</si>
  <si>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</si>
  <si>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</si>
  <si>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</si>
  <si>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</si>
  <si>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</si>
  <si>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</si>
  <si>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</si>
  <si>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</si>
  <si>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</si>
  <si>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</si>
  <si>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</si>
  <si>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</si>
  <si>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</si>
  <si>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</si>
  <si>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 xml:space="preserve"> </t>
  </si>
  <si>
    <t>อำเภอเชียรใหญ่ จังหวัดนครศรีธรรมราช</t>
  </si>
  <si>
    <t>รายงาน รับ - จ่าย เงินสด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</si>
  <si>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</si>
  <si>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</si>
  <si>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</si>
  <si>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</si>
  <si>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</si>
  <si>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</si>
  <si>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</si>
  <si>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</si>
  <si>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</si>
  <si>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</si>
  <si>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</si>
  <si>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</si>
  <si>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เงินอุดหนุนทั่วไป</t>
  </si>
  <si>
    <t>เงินรับฝาก (หมายเหตุ 2)</t>
  </si>
  <si>
    <t>รวมรายรับ</t>
  </si>
  <si>
    <t>รายจ่าย</t>
  </si>
  <si>
    <t>รายจ่ายค้างจ่าย (เบิกตัดปี)</t>
  </si>
  <si>
    <t>เงินสะสม</t>
  </si>
  <si>
    <t>รวมรายจ่าย</t>
  </si>
  <si>
    <t>สูงกว่า</t>
  </si>
  <si>
    <t>รายรับ                                                                     รายจ่าย</t>
  </si>
  <si>
    <t>(ต่ำกว่า)</t>
  </si>
  <si>
    <t>ยอดยกไป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</si>
  <si>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</si>
  <si>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</si>
  <si>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</si>
  <si>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</si>
  <si>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</si>
  <si>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</si>
  <si>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</si>
  <si>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ผู้จัดทำ</t>
  </si>
  <si>
    <t>ผู้ตรวจสอบ</t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</si>
  <si>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</si>
  <si>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</si>
  <si>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</si>
  <si>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</si>
  <si>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ภาษีสุรา</t>
  </si>
  <si>
    <t>ภาษีสรรพสามิต</t>
  </si>
  <si>
    <t>ค่าภาคหลวงปิโตรเลียม</t>
  </si>
  <si>
    <t>ค่าภาคหลวงแร่</t>
  </si>
  <si>
    <t>ภาษีหัก ณ ที่จ่าย</t>
  </si>
  <si>
    <t>หมวดภาษีอากร</t>
  </si>
  <si>
    <t>หมวดค่าธรรมเนียม ค่าปรับและใบอนุญาต</t>
  </si>
  <si>
    <t>หมวดรายได้เบ็ดเตล็ด</t>
  </si>
  <si>
    <t>หมวดภาษีจัดสรร</t>
  </si>
  <si>
    <t>กระดาษทำการกระทบยอด</t>
  </si>
  <si>
    <t>รายจ่ายตามงบประมาณ (จ่ายจากรายรับ)</t>
  </si>
  <si>
    <t>แผนงาน/งาน</t>
  </si>
  <si>
    <t>00110</t>
  </si>
  <si>
    <t>00212</t>
  </si>
  <si>
    <t>00240</t>
  </si>
  <si>
    <t>00252</t>
  </si>
  <si>
    <t>00260</t>
  </si>
  <si>
    <t>00321</t>
  </si>
  <si>
    <t>รวม</t>
  </si>
  <si>
    <t>หมวด/ประเภทรายจ่าย</t>
  </si>
  <si>
    <t>00111</t>
  </si>
  <si>
    <t>00113</t>
  </si>
  <si>
    <t>00241</t>
  </si>
  <si>
    <t>00242</t>
  </si>
  <si>
    <t>00262</t>
  </si>
  <si>
    <t>00263</t>
  </si>
  <si>
    <t>รวมเดือนนี้</t>
  </si>
  <si>
    <t>รวมแต่ต้นปี</t>
  </si>
  <si>
    <t>รวมทั้งหมดเดือนนี้</t>
  </si>
  <si>
    <t>รวมทั้งหมดแต่ต้นปี</t>
  </si>
  <si>
    <t>เงินอุดหนุนเฉพาะกิจ</t>
  </si>
  <si>
    <t>รายจ่ายอื่น</t>
  </si>
  <si>
    <t>550</t>
  </si>
  <si>
    <t>เงินรายรับ (หมายเหตุ 1)</t>
  </si>
  <si>
    <t>เงินทุนสำรองเงินสะสม</t>
  </si>
  <si>
    <t>เงินสมทบโครงการเศรษฐกิจชุมชน 10%</t>
  </si>
  <si>
    <t xml:space="preserve">รายละเอียด ประกอบงบทดลองและรายงานรับ -  จ่ายเงินสด </t>
  </si>
  <si>
    <t>หมายเหตุ 1</t>
  </si>
  <si>
    <t>ประมาณการ</t>
  </si>
  <si>
    <t>รายรับจริง</t>
  </si>
  <si>
    <t xml:space="preserve"> +</t>
  </si>
  <si>
    <t>สูง</t>
  </si>
  <si>
    <t xml:space="preserve"> -</t>
  </si>
  <si>
    <t>ต่ำ</t>
  </si>
  <si>
    <t>1.  รายได้จัดเก็บเอง</t>
  </si>
  <si>
    <t>-</t>
  </si>
  <si>
    <t>หมวดรายได้จากทรัพย์สิน</t>
  </si>
  <si>
    <t>ค่าเช่าหรือบริการสถานที่</t>
  </si>
  <si>
    <t>ค่าขายแแบบแปลน</t>
  </si>
  <si>
    <t>2.  รายได้ที่รัฐบาลเก็บแล้วจัดสรรให้</t>
  </si>
  <si>
    <t>3.  หมวดเงินอุดหนุน</t>
  </si>
  <si>
    <t>รวมรายได้ (1) + (2) + (3)</t>
  </si>
  <si>
    <t>หมายเหตุ 2</t>
  </si>
  <si>
    <t>เงินรับฝากเดือนปัจจุบัน</t>
  </si>
  <si>
    <t xml:space="preserve">เงินรับฝาก </t>
  </si>
  <si>
    <t>รับ</t>
  </si>
  <si>
    <t>จ่าย</t>
  </si>
  <si>
    <t>คงเหลือ</t>
  </si>
  <si>
    <t>ประกันสัญญา</t>
  </si>
  <si>
    <t>ประกันการใช้น้ำ</t>
  </si>
  <si>
    <t>ค่าใช้จ่าย 5%</t>
  </si>
  <si>
    <t>ส่วนลด 6%</t>
  </si>
  <si>
    <t>เงินรับฝากต้นปี - ปัจจุบัน</t>
  </si>
  <si>
    <t>ยกมา</t>
  </si>
  <si>
    <t>00214</t>
  </si>
  <si>
    <t>บวก   :  เงินฝากระหว่างทาง</t>
  </si>
  <si>
    <t>หัก  :  เช็คจ่ายที่ผู้รับยังไม่นำมาขึ้นเงินกับธนาคาร</t>
  </si>
  <si>
    <t>บวก  :  หรือ (หัก) รายการกระทบยอดอื่น ๆ</t>
  </si>
  <si>
    <t>ลงชื่อ........................................</t>
  </si>
  <si>
    <t>ธนาคารกรุงไทย  สาขาเชียรใหญ่</t>
  </si>
  <si>
    <t>เลขที่บัญชี 826-1-09375-1</t>
  </si>
  <si>
    <t xml:space="preserve">ยอดคงเหลือตามรายงานธนาคาร  </t>
  </si>
  <si>
    <t>4.  หมวดเงินอุดหนุนเฉพาะกิจ</t>
  </si>
  <si>
    <t>รวมรายได้ (1) + (2) + (3) + (4)</t>
  </si>
  <si>
    <t>รายรับจริงเดือนนี้</t>
  </si>
  <si>
    <t>ธนาคาร ธกส.  สาขาเชียรใหญ่</t>
  </si>
  <si>
    <t>เลขที่บัญชี 826-1-30668-2 บัญชีเศรษฐกิจชุมชน (ออมทรัพย์)</t>
  </si>
  <si>
    <t>เลขที่บัญชี 802-1-22463-0 (ออมทรัพย์)</t>
  </si>
  <si>
    <t>ยอดตามงบเงินรับเงินจ่าย</t>
  </si>
  <si>
    <t>ต้นปีถึงปัจจุบัน</t>
  </si>
  <si>
    <t>ค่าที่ดินฯ</t>
  </si>
  <si>
    <t>DIF</t>
  </si>
  <si>
    <t>00120</t>
  </si>
  <si>
    <t xml:space="preserve">ยอดคงเหลือตามบัญชี </t>
  </si>
  <si>
    <t xml:space="preserve">ยอดคงเหลือตามบัญชี  </t>
  </si>
  <si>
    <t>.</t>
  </si>
  <si>
    <t>00123</t>
  </si>
  <si>
    <t>00210</t>
  </si>
  <si>
    <t>00220</t>
  </si>
  <si>
    <t>00230</t>
  </si>
  <si>
    <t>00250</t>
  </si>
  <si>
    <t>00320</t>
  </si>
  <si>
    <t>เงินทุนเศรษฐกิจชุมชน</t>
  </si>
  <si>
    <t>เงินทุนหมุนเวียน</t>
  </si>
  <si>
    <t xml:space="preserve">ตำแหน่ง  เจ้าพนักงานการเงินและบัญชี </t>
  </si>
  <si>
    <t>00411</t>
  </si>
  <si>
    <t>ลูกหนี้เงินยืมงบประมาณ</t>
  </si>
  <si>
    <t>ลูกหนี้เงินยืมเงินสะสม</t>
  </si>
  <si>
    <t xml:space="preserve">                                                </t>
  </si>
  <si>
    <t>ลูกหนี้เงินยืมเศรษฐกิจชุมชน</t>
  </si>
  <si>
    <t>ค่าธรรมเนียมจดทะเบียนพาณิชย์</t>
  </si>
  <si>
    <t>ลูกหนี้เงินยืมโครงการเศรษฐกิจชุมชน</t>
  </si>
  <si>
    <t>ลูกหนี้เงินยืมโครงการเงินทุนหมุนเวียน</t>
  </si>
  <si>
    <t>00223</t>
  </si>
  <si>
    <t>บัญชีเงินฝากธนาคาร เลขที่ 841-4-25011-1</t>
  </si>
  <si>
    <t>บัญชีเงินฝากธนาคาร เลขที่ 841-8-65405-2</t>
  </si>
  <si>
    <t>เลขที่บัญชี 841-8-65405-2 (ออมทรัพย์)</t>
  </si>
  <si>
    <t>เลขที่บัญชี 841-4-25011-1 (ประจำ)</t>
  </si>
  <si>
    <t>ธนาคารกรุงไทย  สาขาปากพนัง</t>
  </si>
  <si>
    <t>เทศบาลตำบลการะเกด อำเภอเชียรใหญ่ จังหวัดนครศรีธรรมราช</t>
  </si>
  <si>
    <t>เทศบาลตำบลการะเกด</t>
  </si>
  <si>
    <t>เทศบาลตำบลการะเกด  อำเภอเชียรใหญ่ จังหวัดนครศรีธรรมราช</t>
  </si>
  <si>
    <t>ภาษีธุรกิจเฉพาะ</t>
  </si>
  <si>
    <t>00330</t>
  </si>
  <si>
    <t>00332</t>
  </si>
  <si>
    <t>งบแสดงผลการดำเนินงานจ่ายจากเงินรายรับ</t>
  </si>
  <si>
    <t>งานบริหาร</t>
  </si>
  <si>
    <t>งานการรักษา</t>
  </si>
  <si>
    <t>งานการศึกษา</t>
  </si>
  <si>
    <t>งานสาธารณสุข</t>
  </si>
  <si>
    <t>งานสังคมสงเคราะห์</t>
  </si>
  <si>
    <t>งานเคหะและชุมชน</t>
  </si>
  <si>
    <t>งานสร้างความ</t>
  </si>
  <si>
    <t>งานการศาสนา</t>
  </si>
  <si>
    <t>งานการเกษตร</t>
  </si>
  <si>
    <t>งานการพาณิชย์</t>
  </si>
  <si>
    <t>ทั่วไป</t>
  </si>
  <si>
    <t>ความสงบฯ</t>
  </si>
  <si>
    <t>เข้มแข็งของชุมชน</t>
  </si>
  <si>
    <t>วัฒนธรรมฯ</t>
  </si>
  <si>
    <t xml:space="preserve">รายจ่ายอื่น </t>
  </si>
  <si>
    <t>รวมรายจ่ายทั้งสิ้น</t>
  </si>
  <si>
    <t>รายรับ</t>
  </si>
  <si>
    <t>รายได้จากสาธารณูปโภค</t>
  </si>
  <si>
    <t>รายได้จากทุน</t>
  </si>
  <si>
    <t>รวมรายรับทั้งสิ้น</t>
  </si>
  <si>
    <t xml:space="preserve">             </t>
  </si>
  <si>
    <t xml:space="preserve">                                                                          </t>
  </si>
  <si>
    <t>ตั้งแต่ต้นปีถึงปัจจุบัน</t>
  </si>
  <si>
    <t>รับเงินรายรับ</t>
  </si>
  <si>
    <t>รับเงินรับฝาก</t>
  </si>
  <si>
    <t>จ่ายเงินตามงบประมาณ</t>
  </si>
  <si>
    <t>จ่ายเงินรับฝาก</t>
  </si>
  <si>
    <t>รายจ่ายค้างจ่าย(เบิกตัดปี)</t>
  </si>
  <si>
    <t>รับสูง หรือ (ต่ำ) กว่าจ่าย</t>
  </si>
  <si>
    <t>หัก : เงินรายรับยังมิได้ลงบัญชี</t>
  </si>
  <si>
    <t>หัก : ดอกเบี้ยรับยังมิได้ลงบัญชี</t>
  </si>
  <si>
    <t xml:space="preserve">                                          เทศบาลตำบลการะเกด  อำเภอเชียรใหญ่  จังหวัดนครศรีธรรมราช</t>
  </si>
  <si>
    <t xml:space="preserve">                                                                   รายงานกระแสเงินสด</t>
  </si>
  <si>
    <t>ตำแหน่ง  ผู้อำนวยการกองคลัง</t>
  </si>
  <si>
    <t>ตำแหน่ง ผู้อำนวยการกองคลัง</t>
  </si>
  <si>
    <t>24 มิ.ย. 56</t>
  </si>
  <si>
    <t>0150100</t>
  </si>
  <si>
    <t>17 ก.ค. 56</t>
  </si>
  <si>
    <t>0150141</t>
  </si>
  <si>
    <t>0150144</t>
  </si>
  <si>
    <t>0150145</t>
  </si>
  <si>
    <t>0150147</t>
  </si>
  <si>
    <t>0150148</t>
  </si>
  <si>
    <t>ณ  วันที่  23  สิงหาคม  2556</t>
  </si>
  <si>
    <t>1 ส.ค. 56</t>
  </si>
  <si>
    <t>0150174</t>
  </si>
  <si>
    <t>19 ส.ค. 56</t>
  </si>
  <si>
    <t>0161022</t>
  </si>
  <si>
    <t>9 ส.ค. 56</t>
  </si>
  <si>
    <t>0161003</t>
  </si>
  <si>
    <t xml:space="preserve">        (นายอภิเชฐ  พรัดชู)                         (นายปรเมศวร์  ชุมทอง)                            (นางพรพนิต  แสงเจริญ)</t>
  </si>
  <si>
    <t xml:space="preserve">  นายกเทศมนตรีตำบลการะเกด                       ปลัดเทศบาล                                       ผู้อำนวยการกองคลัง</t>
  </si>
  <si>
    <t>ลูกหนี้ภาษีบำรุงท้องที่</t>
  </si>
  <si>
    <t>ค่าธรรมเนียมเกี่ยวกับใบอนุญาตการขายสุรา</t>
  </si>
  <si>
    <t>ค่าธรรมเนียมเกี่ยวกับในอนุญาตการพนัน</t>
  </si>
  <si>
    <t>ค่าธรรมเนียมเก็บขนขยะมูลฝอย</t>
  </si>
  <si>
    <t xml:space="preserve">ค่าธรรมเนียมอื่น ๆ </t>
  </si>
  <si>
    <t>ค่าปรับผู้กระทำผิดกฎหมายจราจรทางบก</t>
  </si>
  <si>
    <t>ค่าปรับการผิดสัญญา</t>
  </si>
  <si>
    <t xml:space="preserve">ค่าปรับอื่น ๆ </t>
  </si>
  <si>
    <t>ค่าใบอนุญาตประกอบการค้าสำหรับกิจการฯ</t>
  </si>
  <si>
    <t>ค่าใบอนุญาตจำหน่ายสินค้าในที่หรือทางสาธารณะ</t>
  </si>
  <si>
    <t xml:space="preserve">ค่าใบอนุญาตอื่น ๆ </t>
  </si>
  <si>
    <t>ดอกเบี้ย</t>
  </si>
  <si>
    <t>หมวดรายได้จากสาธารณูปโภคและการพาณิชย์</t>
  </si>
  <si>
    <t xml:space="preserve">รายได้เบ็ดเตล็ดอื่น ๆ </t>
  </si>
  <si>
    <t>ภาษีและค่าธรรมเนียมรถยนต์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</si>
  <si>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</si>
  <si>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</si>
  <si>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ค่าธรรมเนียมจดทะเบียนสิทธิและนิติกรรมที่ดิน</t>
  </si>
  <si>
    <t xml:space="preserve">ภาษีจัดสรรอื่น ๆ </t>
  </si>
  <si>
    <t>เงินเดือน(ฝ่ายการเมือง)</t>
  </si>
  <si>
    <t>เงินเดือน(ฝ่ายประจำ)</t>
  </si>
  <si>
    <t>411000</t>
  </si>
  <si>
    <t>412000</t>
  </si>
  <si>
    <t>413000</t>
  </si>
  <si>
    <t>414000</t>
  </si>
  <si>
    <t>415000</t>
  </si>
  <si>
    <t>421000</t>
  </si>
  <si>
    <t>431000</t>
  </si>
  <si>
    <t>510000</t>
  </si>
  <si>
    <t>521000</t>
  </si>
  <si>
    <t>522000</t>
  </si>
  <si>
    <t>531000</t>
  </si>
  <si>
    <t>532000</t>
  </si>
  <si>
    <t>533000</t>
  </si>
  <si>
    <t>534000</t>
  </si>
  <si>
    <t>541000</t>
  </si>
  <si>
    <t>561000</t>
  </si>
  <si>
    <t>542000</t>
  </si>
  <si>
    <t>551000</t>
  </si>
  <si>
    <t>230100</t>
  </si>
  <si>
    <t>110605</t>
  </si>
  <si>
    <t>110606</t>
  </si>
  <si>
    <t>300000</t>
  </si>
  <si>
    <t>210402</t>
  </si>
  <si>
    <t xml:space="preserve">งบทดลอง </t>
  </si>
  <si>
    <t>รายจ่ายค้างจ่าย</t>
  </si>
  <si>
    <t>เงินทุนโครงการเงินทุนหมุนเวียน</t>
  </si>
  <si>
    <t>ลูกหนี้เศรษฐกิจชุมชน สมทบ 10%</t>
  </si>
  <si>
    <t xml:space="preserve">รายจ่ายอื่น  </t>
  </si>
  <si>
    <t>110100</t>
  </si>
  <si>
    <t>110201</t>
  </si>
  <si>
    <t>110202</t>
  </si>
  <si>
    <t>120100</t>
  </si>
  <si>
    <t>110602</t>
  </si>
  <si>
    <t>320000</t>
  </si>
  <si>
    <t>400000</t>
  </si>
  <si>
    <t xml:space="preserve">                 (นายอภิเชฐ  พรัดชู)                                  (นายปรเมศวร์  ชุมทอง)                           (นางพรพนิต  แสงเจริญ)     </t>
  </si>
  <si>
    <t xml:space="preserve">       นายกเทศมนตรีตำบลการะเกด                                      ปลัดเทศบาล                                    ผู้อำนวยการกองคลัง</t>
  </si>
  <si>
    <t>110300</t>
  </si>
  <si>
    <t>110900</t>
  </si>
  <si>
    <t>111000</t>
  </si>
  <si>
    <t>111100</t>
  </si>
  <si>
    <t>00112</t>
  </si>
  <si>
    <t>00121</t>
  </si>
  <si>
    <t>00211</t>
  </si>
  <si>
    <t>00221</t>
  </si>
  <si>
    <t>00244</t>
  </si>
  <si>
    <t>00245</t>
  </si>
  <si>
    <t>00333</t>
  </si>
  <si>
    <t>210100</t>
  </si>
  <si>
    <t>210200</t>
  </si>
  <si>
    <t>210300</t>
  </si>
  <si>
    <t>210400</t>
  </si>
  <si>
    <t>210600</t>
  </si>
  <si>
    <t>210700</t>
  </si>
  <si>
    <t>220100</t>
  </si>
  <si>
    <t>220200</t>
  </si>
  <si>
    <t>220300</t>
  </si>
  <si>
    <t>220500</t>
  </si>
  <si>
    <t>220600</t>
  </si>
  <si>
    <t>220700</t>
  </si>
  <si>
    <t>310100</t>
  </si>
  <si>
    <t>310200</t>
  </si>
  <si>
    <t>310300</t>
  </si>
  <si>
    <t>310400</t>
  </si>
  <si>
    <t>310500</t>
  </si>
  <si>
    <t>310600</t>
  </si>
  <si>
    <t>320100</t>
  </si>
  <si>
    <t>320200</t>
  </si>
  <si>
    <t>320300</t>
  </si>
  <si>
    <t>320400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</si>
  <si>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</si>
  <si>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</si>
  <si>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</si>
  <si>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</si>
  <si>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</si>
  <si>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</si>
  <si>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</si>
  <si>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</si>
  <si>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330900</t>
  </si>
  <si>
    <t>331000</t>
  </si>
  <si>
    <t>331100</t>
  </si>
  <si>
    <t>331200</t>
  </si>
  <si>
    <t>331300</t>
  </si>
  <si>
    <t>331400</t>
  </si>
  <si>
    <t>331500</t>
  </si>
  <si>
    <t>331600</t>
  </si>
  <si>
    <t>331700</t>
  </si>
  <si>
    <t>340100</t>
  </si>
  <si>
    <t>340300</t>
  </si>
  <si>
    <t>340400</t>
  </si>
  <si>
    <t>340500</t>
  </si>
  <si>
    <t>410700</t>
  </si>
  <si>
    <t>410900</t>
  </si>
  <si>
    <t>411600</t>
  </si>
  <si>
    <t>411700</t>
  </si>
  <si>
    <t>411800</t>
  </si>
  <si>
    <t>420100</t>
  </si>
  <si>
    <t>420200</t>
  </si>
  <si>
    <t>420600</t>
  </si>
  <si>
    <t>420700</t>
  </si>
  <si>
    <t>420900</t>
  </si>
  <si>
    <t>510100</t>
  </si>
  <si>
    <t xml:space="preserve">               (นายอภิเชฐ  พรัดชู)                           (นายปรเมศวร์  ชุมทอง)                      (นางพรพนิต  แสงเจริญ)</t>
  </si>
  <si>
    <t xml:space="preserve">         นายกเทศมนตรีตำบลการะเกด                         ปลัดเทศบาล                                 ผู้อำนวยการกองคลัง                   </t>
  </si>
  <si>
    <t xml:space="preserve">        .....................................                     .......................................                          ......................................</t>
  </si>
  <si>
    <t xml:space="preserve">              .....................................                                   .......................................                          ...................................</t>
  </si>
  <si>
    <t>ณ วันที่  31  ตุลาคม  2557</t>
  </si>
  <si>
    <t>เงินทุนส่งเสริมกิจการเทศบาล (ก.ส.ท.)</t>
  </si>
  <si>
    <t>ลูกหนี้ค่าน้ำประปา</t>
  </si>
  <si>
    <t>ประจำเดือนตุลาคม  2557</t>
  </si>
  <si>
    <t>เงินค่ารักษาพยาบาล สปสช.</t>
  </si>
  <si>
    <t>เงินสมทบประกันสังคมผู้ประกันตน</t>
  </si>
  <si>
    <r>
      <t>รายรับ</t>
    </r>
    <r>
      <rPr>
        <sz val="16"/>
        <rFont val="AngsanaUPC"/>
        <family val="1"/>
      </rPr>
      <t xml:space="preserve">  (หมายเหตุ 1)</t>
    </r>
  </si>
  <si>
    <t>ปีงบประมาณ พ.ศ. 2558</t>
  </si>
  <si>
    <t>ประจำเดือน ตุลาคม  2557</t>
  </si>
  <si>
    <t xml:space="preserve">                                                            เพียงวันที่  31  ตุลาคม  2557</t>
  </si>
  <si>
    <t xml:space="preserve">           .............................................                       .........................................                           .......................................   </t>
  </si>
  <si>
    <t>ตำแหน่ง เจ้าพนักงานการเงินและบัญชี 6ว รักษาการในตำแหน่ง</t>
  </si>
  <si>
    <t xml:space="preserve">                                ผู้อำนวยการกองคลัง</t>
  </si>
  <si>
    <t>9 ก.ย.57</t>
  </si>
  <si>
    <t>15 ก.ย.57</t>
  </si>
  <si>
    <t>28 ต.ค.57</t>
  </si>
  <si>
    <t>10001819</t>
  </si>
  <si>
    <t>10001827</t>
  </si>
  <si>
    <t>10006548</t>
  </si>
  <si>
    <t>ลูกหนี้เงินยืมเงินนอกงบประมาณ</t>
  </si>
  <si>
    <t>610100</t>
  </si>
  <si>
    <t>ลูกหนี้เงินยืมนอกงบประมาณ</t>
  </si>
  <si>
    <t>220800</t>
  </si>
  <si>
    <t>00410</t>
  </si>
  <si>
    <t>00231</t>
  </si>
  <si>
    <t>110700</t>
  </si>
  <si>
    <t>110200</t>
  </si>
  <si>
    <t>110800</t>
  </si>
  <si>
    <t>ประจำเดือน  ตุลาคม  2560</t>
  </si>
  <si>
    <t>ว/ด/ป</t>
  </si>
  <si>
    <t>จำนวนเงินขอเบิก</t>
  </si>
  <si>
    <t>ฎีกา</t>
  </si>
  <si>
    <t>หมายเหตุ</t>
  </si>
  <si>
    <t>ส 7/7</t>
  </si>
  <si>
    <t>ค่าไฟฟ้าตลาดนัด</t>
  </si>
  <si>
    <t>ศ  1/10</t>
  </si>
  <si>
    <t>ค่าไฟฟ้า ศพด.ทต.การะเกด</t>
  </si>
  <si>
    <t>ช  1/11</t>
  </si>
  <si>
    <t>ค่าไฟฟ้า</t>
  </si>
  <si>
    <t>ป 2/12</t>
  </si>
  <si>
    <t>ค่าลงทะเบียน</t>
  </si>
  <si>
    <t>ป 3/13</t>
  </si>
  <si>
    <t>ป 4/14</t>
  </si>
  <si>
    <t>ช 2/15</t>
  </si>
  <si>
    <t>เงินเดือน พนง.</t>
  </si>
  <si>
    <t>ช 3/16</t>
  </si>
  <si>
    <t>ค่าตอบแทนพนักงานจ้าง</t>
  </si>
  <si>
    <t>ช 4/17</t>
  </si>
  <si>
    <t>เงินเพิ่มต่าง ๆ ของ พนง.</t>
  </si>
  <si>
    <t>ช 5/18</t>
  </si>
  <si>
    <t>ค่าเช่าบ้าน</t>
  </si>
  <si>
    <t>ศ 2/19</t>
  </si>
  <si>
    <t>ศ 3/20</t>
  </si>
  <si>
    <t>เงินประจำตำแหน่ง</t>
  </si>
  <si>
    <t>ศ 4/21</t>
  </si>
  <si>
    <t>ศ 5/22</t>
  </si>
  <si>
    <t>ศ 6/23</t>
  </si>
  <si>
    <t>ค่าจ้างลูกจ้างประจำ</t>
  </si>
  <si>
    <t>ศ 7/24</t>
  </si>
  <si>
    <t>ศ 7/25</t>
  </si>
  <si>
    <t>ศ 9/26</t>
  </si>
  <si>
    <t>ศ 10/27</t>
  </si>
  <si>
    <t>เงินเพิ่มต่าง ๆ ของ พนง.จ้าง</t>
  </si>
  <si>
    <t>ศ 11/28</t>
  </si>
  <si>
    <t>ค  2/29</t>
  </si>
  <si>
    <t>คชจ.ในการเดินทางไปราชการ</t>
  </si>
  <si>
    <t>ค 3/30</t>
  </si>
  <si>
    <t>ผลรวมเดือน ต.ค.61</t>
  </si>
  <si>
    <t>กระดาษทำการ</t>
  </si>
  <si>
    <t>220400</t>
  </si>
  <si>
    <t>เงินเดือนฝ่ายการเมือง</t>
  </si>
  <si>
    <t>เงินเดือนฝ่ายประจำ</t>
  </si>
  <si>
    <t>410401</t>
  </si>
  <si>
    <t>410100</t>
  </si>
  <si>
    <t>ประจำเดือนมิถุนายน พ.ศ. 2562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</si>
</sst>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;[Red]#,##0"/>
    <numFmt numFmtId="204" formatCode="[$-107041E]d\ mmmm\ yyyy;@"/>
    <numFmt numFmtId="205" formatCode="d\ ดดดด\ bbbb"/>
    <numFmt numFmtId="206" formatCode="_-* #,##0_-;\-* #,##0_-;_-* &quot;-&quot;??_-;_-@_-"/>
    <numFmt numFmtId="207" formatCode="mmm\-yyyy"/>
    <numFmt numFmtId="208" formatCode="0.0"/>
    <numFmt numFmtId="209" formatCode="#,##0.00_ ;\-#,##0.00\ "/>
    <numFmt numFmtId="210" formatCode="#,##0_);\(#,##0.00\)"/>
    <numFmt numFmtId="211" formatCode="#,##0.0_);\(#,##0.000\)"/>
    <numFmt numFmtId="212" formatCode="#,##0.00_);\(#,##0.0000\)"/>
    <numFmt numFmtId="213" formatCode="&quot;&quot;#,##0.00_);\(&quot;&quot;#,##0.00\)"/>
    <numFmt numFmtId="214" formatCode="#,##0.00000000000"/>
    <numFmt numFmtId="215" formatCode="#,##0.0000000000"/>
    <numFmt numFmtId="216" formatCode="#,##0.000000000"/>
    <numFmt numFmtId="217" formatCode="#,##0.00000000"/>
    <numFmt numFmtId="218" formatCode="#,##0.0000000"/>
    <numFmt numFmtId="219" formatCode="#,##0.000000"/>
    <numFmt numFmtId="220" formatCode="#,##0.00000"/>
    <numFmt numFmtId="221" formatCode="#,##0.0000"/>
    <numFmt numFmtId="222" formatCode="#,##0.000"/>
    <numFmt numFmtId="223" formatCode="_(* #,##0.0_);_(* \(#,##0.0\);_(* &quot;-&quot;_);_(@_)"/>
    <numFmt numFmtId="224" formatCode="_(* #,##0.00_);_(* \(#,##0.00\);_(* &quot;-&quot;_);_(@_)"/>
    <numFmt numFmtId="225" formatCode="_(* #,##0.000_);_(* \(#,##0.000\);_(* &quot;-&quot;_);_(@_)"/>
    <numFmt numFmtId="226" formatCode="0.000"/>
    <numFmt numFmtId="227" formatCode="0.0000"/>
    <numFmt numFmtId="228" formatCode="_(* #,##0.000_);_(* \(#,##0.000\);_(* &quot;-&quot;??_);_(@_)"/>
    <numFmt numFmtId="229" formatCode="_(* #,##0.0_);_(* \(#,##0.0\);_(* &quot;-&quot;??_);_(@_)"/>
    <numFmt numFmtId="230" formatCode="_(* #,##0_);_(* \(#,##0\);_(* &quot;-&quot;??_);_(@_)"/>
    <numFmt numFmtId="231" formatCode="_(* #,##0.0000_);_(* \(#,##0.0000\);_(* &quot;-&quot;??_);_(@_)"/>
    <numFmt numFmtId="232" formatCode="_(* #,##0.00000_);_(* \(#,##0.00000\);_(* &quot;-&quot;??_);_(@_)"/>
    <numFmt numFmtId="233" formatCode="_(* #,##0.000000_);_(* \(#,##0.000000\);_(* &quot;-&quot;??_);_(@_)"/>
    <numFmt numFmtId="234" formatCode="_(* #,##0.0000000_);_(* \(#,##0.0000000\);_(* &quot;-&quot;??_);_(@_)"/>
    <numFmt numFmtId="235" formatCode="_(* #,##0.00000000_);_(* \(#,##0.00000000\);_(* &quot;-&quot;??_);_(@_)"/>
    <numFmt numFmtId="236" formatCode="_(* #,##0.000000000_);_(* \(#,##0.000000000\);_(* &quot;-&quot;??_);_(@_)"/>
    <numFmt numFmtId="237" formatCode="_(* #,##0.0000000000_);_(* \(#,##0.0000000000\);_(* &quot;-&quot;??_);_(@_)"/>
    <numFmt numFmtId="238" formatCode="_(* #,##0.00000000000_);_(* \(#,##0.00000000000\);_(* &quot;-&quot;??_);_(@_)"/>
  </numFmts>
  <fonts count="78">
    <font>
      <sz val="10"/>
      <name val="Arial"/>
      <family val="0"/>
    </font>
    <font>
      <sz val="8"/>
      <name val="Arial"/>
      <family val="2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14"/>
      <name val="Cordia New"/>
      <family val="2"/>
    </font>
    <font>
      <sz val="8"/>
      <name val="Cordia New"/>
      <family val="2"/>
    </font>
    <font>
      <b/>
      <sz val="16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sz val="15"/>
      <name val="AngsanaUPC"/>
      <family val="1"/>
    </font>
    <font>
      <sz val="13"/>
      <name val="AngsanaUPC"/>
      <family val="1"/>
    </font>
    <font>
      <u val="single"/>
      <sz val="16"/>
      <name val="AngsanaUPC"/>
      <family val="1"/>
    </font>
    <font>
      <b/>
      <i/>
      <u val="single"/>
      <sz val="16"/>
      <name val="AngsanaUPC"/>
      <family val="1"/>
    </font>
    <font>
      <b/>
      <i/>
      <sz val="16"/>
      <name val="AngsanaUPC"/>
      <family val="1"/>
    </font>
    <font>
      <i/>
      <u val="single"/>
      <sz val="16"/>
      <name val="AngsanaUPC"/>
      <family val="1"/>
    </font>
    <font>
      <i/>
      <sz val="16"/>
      <name val="AngsanaUPC"/>
      <family val="1"/>
    </font>
    <font>
      <b/>
      <i/>
      <u val="single"/>
      <sz val="16"/>
      <color indexed="10"/>
      <name val="AngsanaUPC"/>
      <family val="1"/>
    </font>
    <font>
      <b/>
      <i/>
      <sz val="16"/>
      <color indexed="10"/>
      <name val="AngsanaUPC"/>
      <family val="1"/>
    </font>
    <font>
      <u val="single"/>
      <sz val="16"/>
      <color indexed="10"/>
      <name val="AngsanaUPC"/>
      <family val="1"/>
    </font>
    <font>
      <b/>
      <u val="single"/>
      <sz val="16"/>
      <name val="AngsanaUPC"/>
      <family val="1"/>
    </font>
    <font>
      <sz val="16"/>
      <color indexed="48"/>
      <name val="AngsanaUPC"/>
      <family val="1"/>
    </font>
    <font>
      <b/>
      <sz val="16"/>
      <color indexed="12"/>
      <name val="AngsanaUPC"/>
      <family val="1"/>
    </font>
    <font>
      <b/>
      <i/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6"/>
      <name val="Browallia New"/>
      <family val="2"/>
    </font>
    <font>
      <sz val="20"/>
      <name val="Browall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Browallia New"/>
      <family val="2"/>
    </font>
    <font>
      <sz val="10"/>
      <color indexed="10"/>
      <name val="Arial"/>
      <family val="2"/>
    </font>
    <font>
      <sz val="16"/>
      <color indexed="60"/>
      <name val="Cordia New"/>
      <family val="2"/>
    </font>
    <font>
      <sz val="16"/>
      <color indexed="60"/>
      <name val="AngsanaUPC"/>
      <family val="1"/>
    </font>
    <font>
      <b/>
      <sz val="16"/>
      <color indexed="60"/>
      <name val="AngsanaUPC"/>
      <family val="1"/>
    </font>
    <font>
      <b/>
      <sz val="16"/>
      <color indexed="10"/>
      <name val="AngsanaUPC"/>
      <family val="1"/>
    </font>
    <font>
      <sz val="10"/>
      <color indexed="60"/>
      <name val="Arial"/>
      <family val="2"/>
    </font>
    <font>
      <b/>
      <sz val="10"/>
      <color indexed="56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rgb="FFFF0000"/>
      <name val="Browallia New"/>
      <family val="2"/>
    </font>
    <font>
      <sz val="10"/>
      <color rgb="FFFF0000"/>
      <name val="Arial"/>
      <family val="2"/>
    </font>
    <font>
      <sz val="16"/>
      <color rgb="FFC00000"/>
      <name val="Cordia New"/>
      <family val="2"/>
    </font>
    <font>
      <sz val="16"/>
      <color rgb="FFC00000"/>
      <name val="AngsanaUPC"/>
      <family val="1"/>
    </font>
    <font>
      <b/>
      <sz val="16"/>
      <color rgb="FFC00000"/>
      <name val="AngsanaUPC"/>
      <family val="1"/>
    </font>
    <font>
      <b/>
      <sz val="16"/>
      <color rgb="FFFF0000"/>
      <name val="AngsanaUPC"/>
      <family val="1"/>
    </font>
    <font>
      <sz val="10"/>
      <color rgb="FFC00000"/>
      <name val="Arial"/>
      <family val="2"/>
    </font>
    <font>
      <b/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94" fontId="7" fillId="0" borderId="0" xfId="38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94" fontId="7" fillId="0" borderId="12" xfId="38" applyFont="1" applyBorder="1" applyAlignment="1">
      <alignment/>
    </xf>
    <xf numFmtId="194" fontId="8" fillId="0" borderId="0" xfId="38" applyFont="1" applyAlignment="1">
      <alignment/>
    </xf>
    <xf numFmtId="194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9" fontId="7" fillId="0" borderId="12" xfId="0" applyNumberFormat="1" applyFont="1" applyBorder="1" applyAlignment="1" quotePrefix="1">
      <alignment horizontal="center"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/>
    </xf>
    <xf numFmtId="194" fontId="7" fillId="0" borderId="14" xfId="38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49" applyFont="1" applyFill="1">
      <alignment/>
      <protection/>
    </xf>
    <xf numFmtId="0" fontId="11" fillId="0" borderId="0" xfId="49" applyFont="1" applyAlignment="1">
      <alignment horizontal="left"/>
      <protection/>
    </xf>
    <xf numFmtId="0" fontId="7" fillId="0" borderId="0" xfId="49" applyFont="1">
      <alignment/>
      <protection/>
    </xf>
    <xf numFmtId="0" fontId="7" fillId="0" borderId="0" xfId="49" applyFont="1" applyFill="1" applyAlignment="1">
      <alignment horizontal="center"/>
      <protection/>
    </xf>
    <xf numFmtId="0" fontId="7" fillId="0" borderId="15" xfId="49" applyFont="1" applyFill="1" applyBorder="1" applyAlignment="1">
      <alignment horizontal="center"/>
      <protection/>
    </xf>
    <xf numFmtId="0" fontId="7" fillId="0" borderId="13" xfId="49" applyFont="1" applyFill="1" applyBorder="1" applyAlignment="1">
      <alignment horizontal="center"/>
      <protection/>
    </xf>
    <xf numFmtId="0" fontId="12" fillId="0" borderId="16" xfId="49" applyFont="1" applyFill="1" applyBorder="1">
      <alignment/>
      <protection/>
    </xf>
    <xf numFmtId="0" fontId="13" fillId="0" borderId="17" xfId="49" applyFont="1" applyFill="1" applyBorder="1">
      <alignment/>
      <protection/>
    </xf>
    <xf numFmtId="43" fontId="13" fillId="0" borderId="15" xfId="49" applyNumberFormat="1" applyFont="1" applyFill="1" applyBorder="1">
      <alignment/>
      <protection/>
    </xf>
    <xf numFmtId="49" fontId="13" fillId="0" borderId="15" xfId="49" applyNumberFormat="1" applyFont="1" applyFill="1" applyBorder="1" applyAlignment="1">
      <alignment horizontal="center"/>
      <protection/>
    </xf>
    <xf numFmtId="0" fontId="6" fillId="0" borderId="0" xfId="49" applyFont="1" applyFill="1">
      <alignment/>
      <protection/>
    </xf>
    <xf numFmtId="0" fontId="14" fillId="0" borderId="18" xfId="49" applyFont="1" applyFill="1" applyBorder="1">
      <alignment/>
      <protection/>
    </xf>
    <xf numFmtId="0" fontId="15" fillId="0" borderId="19" xfId="49" applyFont="1" applyFill="1" applyBorder="1">
      <alignment/>
      <protection/>
    </xf>
    <xf numFmtId="43" fontId="15" fillId="0" borderId="20" xfId="41" applyFont="1" applyFill="1" applyBorder="1" applyAlignment="1">
      <alignment/>
    </xf>
    <xf numFmtId="49" fontId="15" fillId="0" borderId="20" xfId="49" applyNumberFormat="1" applyFont="1" applyFill="1" applyBorder="1" applyAlignment="1">
      <alignment horizontal="center"/>
      <protection/>
    </xf>
    <xf numFmtId="43" fontId="7" fillId="0" borderId="0" xfId="49" applyNumberFormat="1" applyFont="1" applyFill="1">
      <alignment/>
      <protection/>
    </xf>
    <xf numFmtId="0" fontId="7" fillId="0" borderId="18" xfId="49" applyFont="1" applyFill="1" applyBorder="1">
      <alignment/>
      <protection/>
    </xf>
    <xf numFmtId="0" fontId="7" fillId="0" borderId="19" xfId="49" applyFont="1" applyFill="1" applyBorder="1">
      <alignment/>
      <protection/>
    </xf>
    <xf numFmtId="43" fontId="7" fillId="0" borderId="12" xfId="41" applyFont="1" applyFill="1" applyBorder="1" applyAlignment="1">
      <alignment/>
    </xf>
    <xf numFmtId="49" fontId="7" fillId="0" borderId="12" xfId="49" applyNumberFormat="1" applyFont="1" applyFill="1" applyBorder="1" applyAlignment="1">
      <alignment horizontal="center"/>
      <protection/>
    </xf>
    <xf numFmtId="43" fontId="7" fillId="0" borderId="12" xfId="41" applyFont="1" applyFill="1" applyBorder="1" applyAlignment="1">
      <alignment/>
    </xf>
    <xf numFmtId="0" fontId="7" fillId="0" borderId="0" xfId="49" applyFont="1" applyFill="1" applyBorder="1">
      <alignment/>
      <protection/>
    </xf>
    <xf numFmtId="0" fontId="14" fillId="0" borderId="18" xfId="49" applyFont="1" applyFill="1" applyBorder="1" applyAlignment="1">
      <alignment horizontal="left"/>
      <protection/>
    </xf>
    <xf numFmtId="0" fontId="15" fillId="0" borderId="0" xfId="49" applyFont="1" applyFill="1" applyBorder="1">
      <alignment/>
      <protection/>
    </xf>
    <xf numFmtId="43" fontId="15" fillId="0" borderId="20" xfId="41" applyFont="1" applyFill="1" applyBorder="1" applyAlignment="1">
      <alignment/>
    </xf>
    <xf numFmtId="43" fontId="15" fillId="0" borderId="20" xfId="41" applyFont="1" applyFill="1" applyBorder="1" applyAlignment="1">
      <alignment horizontal="center"/>
    </xf>
    <xf numFmtId="43" fontId="7" fillId="0" borderId="12" xfId="41" applyFont="1" applyFill="1" applyBorder="1" applyAlignment="1">
      <alignment horizontal="right"/>
    </xf>
    <xf numFmtId="43" fontId="7" fillId="0" borderId="12" xfId="41" applyFont="1" applyFill="1" applyBorder="1" applyAlignment="1">
      <alignment horizontal="center"/>
    </xf>
    <xf numFmtId="0" fontId="12" fillId="0" borderId="18" xfId="49" applyFont="1" applyFill="1" applyBorder="1">
      <alignment/>
      <protection/>
    </xf>
    <xf numFmtId="0" fontId="13" fillId="0" borderId="19" xfId="49" applyFont="1" applyFill="1" applyBorder="1">
      <alignment/>
      <protection/>
    </xf>
    <xf numFmtId="43" fontId="13" fillId="0" borderId="13" xfId="41" applyFont="1" applyFill="1" applyBorder="1" applyAlignment="1">
      <alignment/>
    </xf>
    <xf numFmtId="43" fontId="13" fillId="0" borderId="13" xfId="41" applyFont="1" applyFill="1" applyBorder="1" applyAlignment="1">
      <alignment horizontal="center"/>
    </xf>
    <xf numFmtId="0" fontId="12" fillId="0" borderId="12" xfId="49" applyFont="1" applyFill="1" applyBorder="1">
      <alignment/>
      <protection/>
    </xf>
    <xf numFmtId="0" fontId="13" fillId="0" borderId="0" xfId="49" applyFont="1" applyFill="1">
      <alignment/>
      <protection/>
    </xf>
    <xf numFmtId="43" fontId="13" fillId="0" borderId="20" xfId="41" applyFont="1" applyFill="1" applyBorder="1" applyAlignment="1">
      <alignment/>
    </xf>
    <xf numFmtId="49" fontId="13" fillId="0" borderId="20" xfId="49" applyNumberFormat="1" applyFont="1" applyFill="1" applyBorder="1" applyAlignment="1">
      <alignment horizontal="center"/>
      <protection/>
    </xf>
    <xf numFmtId="43" fontId="13" fillId="0" borderId="20" xfId="41" applyFont="1" applyFill="1" applyBorder="1" applyAlignment="1">
      <alignment/>
    </xf>
    <xf numFmtId="0" fontId="16" fillId="32" borderId="21" xfId="49" applyFont="1" applyFill="1" applyBorder="1">
      <alignment/>
      <protection/>
    </xf>
    <xf numFmtId="0" fontId="17" fillId="32" borderId="22" xfId="49" applyFont="1" applyFill="1" applyBorder="1">
      <alignment/>
      <protection/>
    </xf>
    <xf numFmtId="43" fontId="17" fillId="32" borderId="20" xfId="41" applyFont="1" applyFill="1" applyBorder="1" applyAlignment="1">
      <alignment/>
    </xf>
    <xf numFmtId="49" fontId="17" fillId="32" borderId="20" xfId="49" applyNumberFormat="1" applyFont="1" applyFill="1" applyBorder="1" applyAlignment="1">
      <alignment horizontal="center"/>
      <protection/>
    </xf>
    <xf numFmtId="43" fontId="17" fillId="32" borderId="20" xfId="41" applyFont="1" applyFill="1" applyBorder="1" applyAlignment="1">
      <alignment/>
    </xf>
    <xf numFmtId="0" fontId="8" fillId="0" borderId="0" xfId="49" applyFont="1" applyFill="1">
      <alignment/>
      <protection/>
    </xf>
    <xf numFmtId="0" fontId="16" fillId="10" borderId="21" xfId="49" applyFont="1" applyFill="1" applyBorder="1">
      <alignment/>
      <protection/>
    </xf>
    <xf numFmtId="0" fontId="17" fillId="10" borderId="22" xfId="49" applyFont="1" applyFill="1" applyBorder="1">
      <alignment/>
      <protection/>
    </xf>
    <xf numFmtId="43" fontId="17" fillId="10" borderId="20" xfId="41" applyFont="1" applyFill="1" applyBorder="1" applyAlignment="1">
      <alignment/>
    </xf>
    <xf numFmtId="49" fontId="17" fillId="10" borderId="20" xfId="49" applyNumberFormat="1" applyFont="1" applyFill="1" applyBorder="1" applyAlignment="1">
      <alignment horizontal="center"/>
      <protection/>
    </xf>
    <xf numFmtId="43" fontId="17" fillId="10" borderId="20" xfId="41" applyFont="1" applyFill="1" applyBorder="1" applyAlignment="1">
      <alignment/>
    </xf>
    <xf numFmtId="194" fontId="7" fillId="0" borderId="0" xfId="38" applyFont="1" applyFill="1" applyAlignment="1">
      <alignment/>
    </xf>
    <xf numFmtId="43" fontId="7" fillId="0" borderId="0" xfId="41" applyFont="1" applyFill="1" applyAlignment="1">
      <alignment/>
    </xf>
    <xf numFmtId="0" fontId="7" fillId="0" borderId="0" xfId="49" applyFont="1" applyAlignment="1">
      <alignment/>
      <protection/>
    </xf>
    <xf numFmtId="0" fontId="18" fillId="0" borderId="0" xfId="49" applyFont="1" applyAlignment="1">
      <alignment horizontal="left"/>
      <protection/>
    </xf>
    <xf numFmtId="0" fontId="7" fillId="0" borderId="21" xfId="49" applyFont="1" applyBorder="1" applyAlignment="1">
      <alignment horizontal="center"/>
      <protection/>
    </xf>
    <xf numFmtId="0" fontId="7" fillId="0" borderId="20" xfId="49" applyFont="1" applyBorder="1" applyAlignment="1">
      <alignment horizontal="center"/>
      <protection/>
    </xf>
    <xf numFmtId="0" fontId="7" fillId="0" borderId="18" xfId="49" applyFont="1" applyBorder="1">
      <alignment/>
      <protection/>
    </xf>
    <xf numFmtId="43" fontId="7" fillId="0" borderId="12" xfId="41" applyFont="1" applyBorder="1" applyAlignment="1">
      <alignment/>
    </xf>
    <xf numFmtId="43" fontId="7" fillId="0" borderId="0" xfId="49" applyNumberFormat="1" applyFont="1">
      <alignment/>
      <protection/>
    </xf>
    <xf numFmtId="0" fontId="7" fillId="0" borderId="23" xfId="49" applyFont="1" applyBorder="1">
      <alignment/>
      <protection/>
    </xf>
    <xf numFmtId="43" fontId="7" fillId="0" borderId="14" xfId="41" applyFont="1" applyBorder="1" applyAlignment="1">
      <alignment/>
    </xf>
    <xf numFmtId="0" fontId="8" fillId="0" borderId="0" xfId="49" applyFont="1">
      <alignment/>
      <protection/>
    </xf>
    <xf numFmtId="43" fontId="7" fillId="0" borderId="20" xfId="4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94" fontId="8" fillId="0" borderId="28" xfId="38" applyFont="1" applyBorder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Alignment="1">
      <alignment/>
    </xf>
    <xf numFmtId="0" fontId="11" fillId="0" borderId="12" xfId="0" applyFont="1" applyBorder="1" applyAlignment="1">
      <alignment/>
    </xf>
    <xf numFmtId="41" fontId="7" fillId="0" borderId="12" xfId="0" applyNumberFormat="1" applyFont="1" applyBorder="1" applyAlignment="1">
      <alignment/>
    </xf>
    <xf numFmtId="194" fontId="7" fillId="0" borderId="20" xfId="38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92" fontId="7" fillId="0" borderId="0" xfId="0" applyNumberFormat="1" applyFont="1" applyAlignment="1">
      <alignment/>
    </xf>
    <xf numFmtId="192" fontId="7" fillId="0" borderId="29" xfId="0" applyNumberFormat="1" applyFont="1" applyBorder="1" applyAlignment="1">
      <alignment horizontal="center" vertical="center"/>
    </xf>
    <xf numFmtId="192" fontId="7" fillId="0" borderId="15" xfId="0" applyNumberFormat="1" applyFont="1" applyBorder="1" applyAlignment="1">
      <alignment horizontal="center" vertical="center" wrapText="1"/>
    </xf>
    <xf numFmtId="192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11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192" fontId="7" fillId="0" borderId="28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10" fillId="0" borderId="18" xfId="0" applyFont="1" applyBorder="1" applyAlignment="1">
      <alignment/>
    </xf>
    <xf numFmtId="194" fontId="6" fillId="0" borderId="0" xfId="38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194" fontId="7" fillId="0" borderId="13" xfId="38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center" shrinkToFit="1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shrinkToFi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9" fillId="0" borderId="0" xfId="0" applyFont="1" applyAlignment="1">
      <alignment/>
    </xf>
    <xf numFmtId="194" fontId="7" fillId="0" borderId="30" xfId="38" applyFont="1" applyBorder="1" applyAlignment="1">
      <alignment/>
    </xf>
    <xf numFmtId="194" fontId="7" fillId="0" borderId="0" xfId="38" applyFont="1" applyBorder="1" applyAlignment="1">
      <alignment/>
    </xf>
    <xf numFmtId="194" fontId="7" fillId="0" borderId="31" xfId="38" applyFont="1" applyBorder="1" applyAlignment="1">
      <alignment/>
    </xf>
    <xf numFmtId="194" fontId="7" fillId="0" borderId="32" xfId="38" applyFont="1" applyBorder="1" applyAlignment="1">
      <alignment/>
    </xf>
    <xf numFmtId="194" fontId="6" fillId="0" borderId="33" xfId="38" applyFont="1" applyBorder="1" applyAlignment="1">
      <alignment/>
    </xf>
    <xf numFmtId="194" fontId="6" fillId="0" borderId="34" xfId="38" applyFont="1" applyBorder="1" applyAlignment="1">
      <alignment/>
    </xf>
    <xf numFmtId="0" fontId="7" fillId="0" borderId="32" xfId="48" applyFont="1" applyBorder="1">
      <alignment/>
      <protection/>
    </xf>
    <xf numFmtId="0" fontId="7" fillId="0" borderId="17" xfId="48" applyFont="1" applyBorder="1">
      <alignment/>
      <protection/>
    </xf>
    <xf numFmtId="4" fontId="7" fillId="0" borderId="32" xfId="48" applyNumberFormat="1" applyFont="1" applyBorder="1" applyAlignment="1">
      <alignment horizontal="center" vertical="center"/>
      <protection/>
    </xf>
    <xf numFmtId="0" fontId="8" fillId="0" borderId="0" xfId="48" applyFont="1">
      <alignment/>
      <protection/>
    </xf>
    <xf numFmtId="0" fontId="7" fillId="0" borderId="0" xfId="48" applyFont="1">
      <alignment/>
      <protection/>
    </xf>
    <xf numFmtId="0" fontId="7" fillId="0" borderId="0" xfId="48" applyFont="1" applyBorder="1">
      <alignment/>
      <protection/>
    </xf>
    <xf numFmtId="0" fontId="7" fillId="0" borderId="19" xfId="48" applyFont="1" applyBorder="1">
      <alignment/>
      <protection/>
    </xf>
    <xf numFmtId="4" fontId="7" fillId="0" borderId="0" xfId="48" applyNumberFormat="1" applyFont="1" applyBorder="1" applyAlignment="1">
      <alignment horizontal="center" vertical="center"/>
      <protection/>
    </xf>
    <xf numFmtId="0" fontId="7" fillId="0" borderId="30" xfId="48" applyFont="1" applyBorder="1">
      <alignment/>
      <protection/>
    </xf>
    <xf numFmtId="0" fontId="7" fillId="0" borderId="35" xfId="48" applyFont="1" applyBorder="1">
      <alignment/>
      <protection/>
    </xf>
    <xf numFmtId="4" fontId="7" fillId="0" borderId="30" xfId="48" applyNumberFormat="1" applyFont="1" applyBorder="1" applyAlignment="1">
      <alignment horizontal="center" vertical="center"/>
      <protection/>
    </xf>
    <xf numFmtId="17" fontId="7" fillId="0" borderId="0" xfId="48" applyNumberFormat="1" applyFont="1" applyBorder="1" applyAlignment="1">
      <alignment horizontal="left"/>
      <protection/>
    </xf>
    <xf numFmtId="17" fontId="7" fillId="0" borderId="19" xfId="48" applyNumberFormat="1" applyFont="1" applyBorder="1">
      <alignment/>
      <protection/>
    </xf>
    <xf numFmtId="4" fontId="7" fillId="0" borderId="0" xfId="4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/>
      <protection/>
    </xf>
    <xf numFmtId="0" fontId="11" fillId="0" borderId="19" xfId="48" applyFont="1" applyBorder="1" applyAlignment="1">
      <alignment horizontal="center"/>
      <protection/>
    </xf>
    <xf numFmtId="49" fontId="7" fillId="0" borderId="0" xfId="48" applyNumberFormat="1" applyFont="1" applyBorder="1" applyAlignment="1">
      <alignment horizontal="center"/>
      <protection/>
    </xf>
    <xf numFmtId="194" fontId="7" fillId="0" borderId="0" xfId="38" applyFont="1" applyBorder="1" applyAlignment="1">
      <alignment horizontal="center"/>
    </xf>
    <xf numFmtId="209" fontId="7" fillId="0" borderId="0" xfId="40" applyNumberFormat="1" applyFont="1" applyBorder="1" applyAlignment="1">
      <alignment horizontal="right" vertical="center"/>
    </xf>
    <xf numFmtId="209" fontId="7" fillId="0" borderId="19" xfId="40" applyNumberFormat="1" applyFont="1" applyBorder="1" applyAlignment="1">
      <alignment horizontal="right" vertical="center"/>
    </xf>
    <xf numFmtId="4" fontId="7" fillId="0" borderId="0" xfId="48" applyNumberFormat="1" applyFont="1" applyAlignment="1">
      <alignment horizontal="center" vertical="center"/>
      <protection/>
    </xf>
    <xf numFmtId="4" fontId="8" fillId="0" borderId="0" xfId="48" applyNumberFormat="1" applyFont="1">
      <alignment/>
      <protection/>
    </xf>
    <xf numFmtId="4" fontId="7" fillId="0" borderId="0" xfId="48" applyNumberFormat="1" applyFont="1">
      <alignment/>
      <protection/>
    </xf>
    <xf numFmtId="43" fontId="8" fillId="0" borderId="33" xfId="48" applyNumberFormat="1" applyFont="1" applyBorder="1">
      <alignment/>
      <protection/>
    </xf>
    <xf numFmtId="0" fontId="8" fillId="0" borderId="0" xfId="48" applyFont="1" applyAlignment="1">
      <alignment horizontal="right"/>
      <protection/>
    </xf>
    <xf numFmtId="4" fontId="8" fillId="0" borderId="36" xfId="48" applyNumberFormat="1" applyFont="1" applyBorder="1">
      <alignment/>
      <protection/>
    </xf>
    <xf numFmtId="4" fontId="8" fillId="0" borderId="0" xfId="48" applyNumberFormat="1" applyFont="1" applyBorder="1" applyAlignment="1">
      <alignment horizontal="right"/>
      <protection/>
    </xf>
    <xf numFmtId="4" fontId="20" fillId="0" borderId="0" xfId="48" applyNumberFormat="1" applyFont="1" applyBorder="1">
      <alignment/>
      <protection/>
    </xf>
    <xf numFmtId="4" fontId="8" fillId="0" borderId="0" xfId="48" applyNumberFormat="1" applyFont="1" applyBorder="1">
      <alignment/>
      <protection/>
    </xf>
    <xf numFmtId="4" fontId="7" fillId="0" borderId="33" xfId="48" applyNumberFormat="1" applyFont="1" applyBorder="1">
      <alignment/>
      <protection/>
    </xf>
    <xf numFmtId="4" fontId="20" fillId="0" borderId="0" xfId="48" applyNumberFormat="1" applyFont="1">
      <alignment/>
      <protection/>
    </xf>
    <xf numFmtId="43" fontId="7" fillId="0" borderId="0" xfId="48" applyNumberFormat="1" applyFont="1">
      <alignment/>
      <protection/>
    </xf>
    <xf numFmtId="43" fontId="7" fillId="0" borderId="0" xfId="40" applyFont="1" applyBorder="1" applyAlignment="1">
      <alignment horizontal="center"/>
    </xf>
    <xf numFmtId="43" fontId="7" fillId="0" borderId="19" xfId="40" applyFont="1" applyBorder="1" applyAlignment="1">
      <alignment horizontal="center"/>
    </xf>
    <xf numFmtId="43" fontId="8" fillId="0" borderId="0" xfId="40" applyFont="1" applyAlignment="1">
      <alignment/>
    </xf>
    <xf numFmtId="17" fontId="7" fillId="0" borderId="0" xfId="48" applyNumberFormat="1" applyFont="1" applyBorder="1">
      <alignment/>
      <protection/>
    </xf>
    <xf numFmtId="4" fontId="7" fillId="0" borderId="30" xfId="40" applyNumberFormat="1" applyFont="1" applyBorder="1" applyAlignment="1">
      <alignment horizontal="center" vertical="center"/>
    </xf>
    <xf numFmtId="0" fontId="7" fillId="0" borderId="16" xfId="48" applyFont="1" applyBorder="1">
      <alignment/>
      <protection/>
    </xf>
    <xf numFmtId="0" fontId="7" fillId="0" borderId="18" xfId="48" applyFont="1" applyBorder="1">
      <alignment/>
      <protection/>
    </xf>
    <xf numFmtId="0" fontId="7" fillId="0" borderId="23" xfId="48" applyFont="1" applyBorder="1">
      <alignment/>
      <protection/>
    </xf>
    <xf numFmtId="0" fontId="7" fillId="0" borderId="0" xfId="48" applyFont="1" applyBorder="1" applyAlignment="1">
      <alignment horizontal="center"/>
      <protection/>
    </xf>
    <xf numFmtId="0" fontId="21" fillId="0" borderId="0" xfId="0" applyFont="1" applyFill="1" applyAlignment="1">
      <alignment/>
    </xf>
    <xf numFmtId="194" fontId="21" fillId="0" borderId="0" xfId="38" applyFont="1" applyFill="1" applyAlignment="1">
      <alignment/>
    </xf>
    <xf numFmtId="0" fontId="7" fillId="0" borderId="0" xfId="0" applyFont="1" applyFill="1" applyAlignment="1">
      <alignment/>
    </xf>
    <xf numFmtId="49" fontId="7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 quotePrefix="1">
      <alignment horizontal="center" vertical="center"/>
    </xf>
    <xf numFmtId="49" fontId="21" fillId="0" borderId="0" xfId="0" applyNumberFormat="1" applyFont="1" applyFill="1" applyAlignment="1">
      <alignment horizontal="center"/>
    </xf>
    <xf numFmtId="49" fontId="21" fillId="0" borderId="0" xfId="38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7" fillId="0" borderId="13" xfId="0" applyNumberFormat="1" applyFont="1" applyBorder="1" applyAlignment="1" quotePrefix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38" applyNumberFormat="1" applyFont="1" applyBorder="1" applyAlignment="1">
      <alignment horizontal="center"/>
    </xf>
    <xf numFmtId="49" fontId="7" fillId="0" borderId="22" xfId="38" applyNumberFormat="1" applyFont="1" applyBorder="1" applyAlignment="1" quotePrefix="1">
      <alignment/>
    </xf>
    <xf numFmtId="194" fontId="7" fillId="33" borderId="20" xfId="38" applyFont="1" applyFill="1" applyBorder="1" applyAlignment="1">
      <alignment/>
    </xf>
    <xf numFmtId="194" fontId="7" fillId="0" borderId="21" xfId="38" applyFont="1" applyBorder="1" applyAlignment="1" quotePrefix="1">
      <alignment horizontal="right"/>
    </xf>
    <xf numFmtId="49" fontId="7" fillId="0" borderId="31" xfId="38" applyNumberFormat="1" applyFont="1" applyBorder="1" applyAlignment="1">
      <alignment horizontal="center"/>
    </xf>
    <xf numFmtId="194" fontId="22" fillId="33" borderId="20" xfId="38" applyFont="1" applyFill="1" applyBorder="1" applyAlignment="1">
      <alignment/>
    </xf>
    <xf numFmtId="0" fontId="22" fillId="0" borderId="0" xfId="0" applyFont="1" applyFill="1" applyAlignment="1">
      <alignment/>
    </xf>
    <xf numFmtId="194" fontId="22" fillId="0" borderId="0" xfId="38" applyFont="1" applyFill="1" applyAlignment="1">
      <alignment/>
    </xf>
    <xf numFmtId="0" fontId="7" fillId="0" borderId="20" xfId="0" applyFont="1" applyBorder="1" applyAlignment="1">
      <alignment/>
    </xf>
    <xf numFmtId="0" fontId="22" fillId="0" borderId="0" xfId="0" applyFont="1" applyFill="1" applyBorder="1" applyAlignment="1">
      <alignment/>
    </xf>
    <xf numFmtId="49" fontId="7" fillId="0" borderId="22" xfId="38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22" fillId="34" borderId="0" xfId="0" applyFont="1" applyFill="1" applyAlignment="1">
      <alignment/>
    </xf>
    <xf numFmtId="194" fontId="22" fillId="34" borderId="0" xfId="38" applyFont="1" applyFill="1" applyAlignment="1">
      <alignment/>
    </xf>
    <xf numFmtId="194" fontId="7" fillId="0" borderId="21" xfId="38" applyFont="1" applyBorder="1" applyAlignment="1">
      <alignment/>
    </xf>
    <xf numFmtId="194" fontId="7" fillId="33" borderId="22" xfId="38" applyFont="1" applyFill="1" applyBorder="1" applyAlignment="1">
      <alignment/>
    </xf>
    <xf numFmtId="194" fontId="22" fillId="0" borderId="21" xfId="38" applyFont="1" applyBorder="1" applyAlignment="1">
      <alignment horizontal="center"/>
    </xf>
    <xf numFmtId="194" fontId="22" fillId="0" borderId="22" xfId="38" applyFont="1" applyBorder="1" applyAlignment="1">
      <alignment horizontal="center"/>
    </xf>
    <xf numFmtId="194" fontId="22" fillId="0" borderId="20" xfId="38" applyFont="1" applyBorder="1" applyAlignment="1">
      <alignment/>
    </xf>
    <xf numFmtId="49" fontId="7" fillId="0" borderId="22" xfId="0" applyNumberFormat="1" applyFont="1" applyBorder="1" applyAlignment="1" quotePrefix="1">
      <alignment/>
    </xf>
    <xf numFmtId="0" fontId="7" fillId="0" borderId="21" xfId="0" applyFont="1" applyBorder="1" applyAlignment="1" quotePrefix="1">
      <alignment horizontal="right"/>
    </xf>
    <xf numFmtId="0" fontId="7" fillId="0" borderId="22" xfId="0" applyFont="1" applyBorder="1" applyAlignment="1" quotePrefix="1">
      <alignment horizontal="center"/>
    </xf>
    <xf numFmtId="194" fontId="17" fillId="0" borderId="20" xfId="38" applyFont="1" applyBorder="1" applyAlignment="1">
      <alignment/>
    </xf>
    <xf numFmtId="0" fontId="17" fillId="0" borderId="0" xfId="0" applyFont="1" applyFill="1" applyAlignment="1">
      <alignment/>
    </xf>
    <xf numFmtId="194" fontId="22" fillId="0" borderId="0" xfId="0" applyNumberFormat="1" applyFont="1" applyFill="1" applyAlignment="1">
      <alignment/>
    </xf>
    <xf numFmtId="43" fontId="7" fillId="0" borderId="20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shrinkToFit="1"/>
    </xf>
    <xf numFmtId="49" fontId="6" fillId="0" borderId="13" xfId="0" applyNumberFormat="1" applyFont="1" applyBorder="1" applyAlignment="1">
      <alignment shrinkToFit="1"/>
    </xf>
    <xf numFmtId="49" fontId="6" fillId="0" borderId="3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 quotePrefix="1">
      <alignment horizontal="center" vertical="center"/>
    </xf>
    <xf numFmtId="49" fontId="6" fillId="0" borderId="13" xfId="0" applyNumberFormat="1" applyFont="1" applyBorder="1" applyAlignment="1" quotePrefix="1">
      <alignment horizontal="center"/>
    </xf>
    <xf numFmtId="194" fontId="6" fillId="0" borderId="21" xfId="38" applyFont="1" applyBorder="1" applyAlignment="1">
      <alignment/>
    </xf>
    <xf numFmtId="49" fontId="7" fillId="0" borderId="13" xfId="38" applyNumberFormat="1" applyFont="1" applyBorder="1" applyAlignment="1" quotePrefix="1">
      <alignment/>
    </xf>
    <xf numFmtId="194" fontId="7" fillId="0" borderId="21" xfId="38" applyFont="1" applyBorder="1" applyAlignment="1">
      <alignment horizontal="left"/>
    </xf>
    <xf numFmtId="194" fontId="7" fillId="0" borderId="20" xfId="38" applyFont="1" applyBorder="1" applyAlignment="1" quotePrefix="1">
      <alignment horizontal="left"/>
    </xf>
    <xf numFmtId="194" fontId="7" fillId="0" borderId="21" xfId="38" applyFont="1" applyFill="1" applyBorder="1" applyAlignment="1">
      <alignment/>
    </xf>
    <xf numFmtId="194" fontId="7" fillId="0" borderId="20" xfId="38" applyFont="1" applyFill="1" applyBorder="1" applyAlignment="1">
      <alignment/>
    </xf>
    <xf numFmtId="194" fontId="7" fillId="0" borderId="20" xfId="38" applyFont="1" applyFill="1" applyBorder="1" applyAlignment="1">
      <alignment/>
    </xf>
    <xf numFmtId="194" fontId="22" fillId="0" borderId="20" xfId="38" applyFont="1" applyFill="1" applyBorder="1" applyAlignment="1">
      <alignment/>
    </xf>
    <xf numFmtId="194" fontId="6" fillId="0" borderId="20" xfId="38" applyFont="1" applyFill="1" applyBorder="1" applyAlignment="1">
      <alignment/>
    </xf>
    <xf numFmtId="194" fontId="7" fillId="0" borderId="20" xfId="38" applyFont="1" applyBorder="1" applyAlignment="1">
      <alignment horizontal="center"/>
    </xf>
    <xf numFmtId="194" fontId="6" fillId="0" borderId="21" xfId="38" applyFont="1" applyBorder="1" applyAlignment="1">
      <alignment horizontal="right"/>
    </xf>
    <xf numFmtId="194" fontId="7" fillId="0" borderId="20" xfId="38" applyNumberFormat="1" applyFont="1" applyBorder="1" applyAlignment="1" quotePrefix="1">
      <alignment/>
    </xf>
    <xf numFmtId="194" fontId="6" fillId="0" borderId="21" xfId="38" applyFont="1" applyBorder="1" applyAlignment="1">
      <alignment horizontal="left"/>
    </xf>
    <xf numFmtId="194" fontId="7" fillId="0" borderId="20" xfId="38" applyFont="1" applyBorder="1" applyAlignment="1" quotePrefix="1">
      <alignment horizontal="right"/>
    </xf>
    <xf numFmtId="194" fontId="7" fillId="0" borderId="21" xfId="38" applyFont="1" applyFill="1" applyBorder="1" applyAlignment="1">
      <alignment horizontal="left"/>
    </xf>
    <xf numFmtId="230" fontId="7" fillId="0" borderId="20" xfId="38" applyNumberFormat="1" applyFont="1" applyBorder="1" applyAlignment="1" quotePrefix="1">
      <alignment horizontal="right"/>
    </xf>
    <xf numFmtId="49" fontId="7" fillId="0" borderId="20" xfId="38" applyNumberFormat="1" applyFont="1" applyBorder="1" applyAlignment="1" quotePrefix="1">
      <alignment/>
    </xf>
    <xf numFmtId="0" fontId="6" fillId="0" borderId="21" xfId="0" applyFont="1" applyBorder="1" applyAlignment="1">
      <alignment horizontal="right"/>
    </xf>
    <xf numFmtId="194" fontId="7" fillId="0" borderId="20" xfId="38" applyNumberFormat="1" applyFont="1" applyBorder="1" applyAlignment="1">
      <alignment horizontal="right"/>
    </xf>
    <xf numFmtId="49" fontId="7" fillId="0" borderId="0" xfId="38" applyNumberFormat="1" applyFont="1" applyBorder="1" applyAlignment="1">
      <alignment horizontal="right"/>
    </xf>
    <xf numFmtId="0" fontId="21" fillId="0" borderId="0" xfId="0" applyFont="1" applyFill="1" applyBorder="1" applyAlignment="1">
      <alignment/>
    </xf>
    <xf numFmtId="194" fontId="21" fillId="0" borderId="0" xfId="38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38" applyNumberFormat="1" applyFont="1" applyFill="1" applyBorder="1" applyAlignment="1">
      <alignment horizontal="right"/>
    </xf>
    <xf numFmtId="194" fontId="7" fillId="0" borderId="0" xfId="38" applyFont="1" applyFill="1" applyBorder="1" applyAlignment="1">
      <alignment/>
    </xf>
    <xf numFmtId="194" fontId="22" fillId="0" borderId="0" xfId="38" applyFont="1" applyFill="1" applyBorder="1" applyAlignment="1">
      <alignment horizontal="center"/>
    </xf>
    <xf numFmtId="194" fontId="22" fillId="0" borderId="0" xfId="38" applyFont="1" applyFill="1" applyBorder="1" applyAlignment="1">
      <alignment/>
    </xf>
    <xf numFmtId="194" fontId="7" fillId="0" borderId="0" xfId="38" applyFont="1" applyFill="1" applyBorder="1" applyAlignment="1" quotePrefix="1">
      <alignment/>
    </xf>
    <xf numFmtId="49" fontId="7" fillId="0" borderId="0" xfId="38" applyNumberFormat="1" applyFont="1" applyFill="1" applyBorder="1" applyAlignment="1" quotePrefix="1">
      <alignment/>
    </xf>
    <xf numFmtId="194" fontId="7" fillId="0" borderId="0" xfId="38" applyFont="1" applyFill="1" applyBorder="1" applyAlignment="1" quotePrefix="1">
      <alignment horizontal="right"/>
    </xf>
    <xf numFmtId="230" fontId="7" fillId="0" borderId="0" xfId="38" applyNumberFormat="1" applyFont="1" applyFill="1" applyBorder="1" applyAlignment="1" quotePrefix="1">
      <alignment horizontal="right"/>
    </xf>
    <xf numFmtId="0" fontId="7" fillId="0" borderId="0" xfId="0" applyFont="1" applyFill="1" applyBorder="1" applyAlignment="1" quotePrefix="1">
      <alignment/>
    </xf>
    <xf numFmtId="49" fontId="7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 quotePrefix="1">
      <alignment horizontal="right"/>
    </xf>
    <xf numFmtId="43" fontId="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194" fontId="17" fillId="0" borderId="0" xfId="38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194" fontId="7" fillId="0" borderId="0" xfId="38" applyFont="1" applyBorder="1" applyAlignment="1">
      <alignment horizontal="right" vertical="center"/>
    </xf>
    <xf numFmtId="49" fontId="7" fillId="0" borderId="22" xfId="0" applyNumberFormat="1" applyFont="1" applyBorder="1" applyAlignment="1" quotePrefix="1">
      <alignment horizontal="center"/>
    </xf>
    <xf numFmtId="0" fontId="23" fillId="0" borderId="21" xfId="0" applyFont="1" applyBorder="1" applyAlignment="1">
      <alignment/>
    </xf>
    <xf numFmtId="49" fontId="23" fillId="0" borderId="22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5" fontId="24" fillId="0" borderId="0" xfId="0" applyNumberFormat="1" applyFont="1" applyAlignment="1">
      <alignment horizontal="center"/>
    </xf>
    <xf numFmtId="194" fontId="24" fillId="0" borderId="0" xfId="38" applyFont="1" applyAlignment="1">
      <alignment/>
    </xf>
    <xf numFmtId="194" fontId="0" fillId="0" borderId="0" xfId="38" applyFont="1" applyAlignment="1">
      <alignment/>
    </xf>
    <xf numFmtId="194" fontId="70" fillId="0" borderId="0" xfId="38" applyFont="1" applyAlignment="1">
      <alignment/>
    </xf>
    <xf numFmtId="194" fontId="71" fillId="0" borderId="0" xfId="38" applyFont="1" applyAlignment="1">
      <alignment/>
    </xf>
    <xf numFmtId="194" fontId="0" fillId="0" borderId="0" xfId="38" applyFont="1" applyAlignment="1">
      <alignment horizontal="right"/>
    </xf>
    <xf numFmtId="0" fontId="26" fillId="0" borderId="0" xfId="0" applyFont="1" applyAlignment="1">
      <alignment/>
    </xf>
    <xf numFmtId="194" fontId="26" fillId="0" borderId="0" xfId="38" applyFont="1" applyAlignment="1">
      <alignment/>
    </xf>
    <xf numFmtId="194" fontId="27" fillId="0" borderId="0" xfId="38" applyFont="1" applyAlignment="1">
      <alignment/>
    </xf>
    <xf numFmtId="194" fontId="72" fillId="0" borderId="0" xfId="38" applyFont="1" applyAlignment="1">
      <alignment/>
    </xf>
    <xf numFmtId="0" fontId="6" fillId="0" borderId="0" xfId="0" applyFont="1" applyFill="1" applyAlignment="1">
      <alignment/>
    </xf>
    <xf numFmtId="194" fontId="6" fillId="0" borderId="0" xfId="38" applyFont="1" applyFill="1" applyAlignment="1">
      <alignment/>
    </xf>
    <xf numFmtId="194" fontId="7" fillId="0" borderId="20" xfId="38" applyFont="1" applyBorder="1" applyAlignment="1">
      <alignment/>
    </xf>
    <xf numFmtId="194" fontId="7" fillId="0" borderId="20" xfId="38" applyFont="1" applyBorder="1" applyAlignment="1">
      <alignment horizontal="center"/>
    </xf>
    <xf numFmtId="0" fontId="7" fillId="0" borderId="20" xfId="0" applyFont="1" applyBorder="1" applyAlignment="1">
      <alignment/>
    </xf>
    <xf numFmtId="194" fontId="73" fillId="0" borderId="20" xfId="38" applyFont="1" applyBorder="1" applyAlignment="1">
      <alignment/>
    </xf>
    <xf numFmtId="194" fontId="74" fillId="0" borderId="20" xfId="38" applyFont="1" applyBorder="1" applyAlignment="1">
      <alignment/>
    </xf>
    <xf numFmtId="194" fontId="75" fillId="0" borderId="20" xfId="38" applyFont="1" applyBorder="1" applyAlignment="1">
      <alignment/>
    </xf>
    <xf numFmtId="194" fontId="0" fillId="0" borderId="0" xfId="38" applyFont="1" applyAlignment="1">
      <alignment/>
    </xf>
    <xf numFmtId="194" fontId="6" fillId="0" borderId="20" xfId="38" applyFont="1" applyBorder="1" applyAlignment="1">
      <alignment/>
    </xf>
    <xf numFmtId="194" fontId="75" fillId="0" borderId="20" xfId="38" applyFont="1" applyBorder="1" applyAlignment="1">
      <alignment horizontal="center"/>
    </xf>
    <xf numFmtId="194" fontId="76" fillId="0" borderId="0" xfId="0" applyNumberFormat="1" applyFont="1" applyAlignment="1">
      <alignment/>
    </xf>
    <xf numFmtId="194" fontId="77" fillId="33" borderId="20" xfId="38" applyFont="1" applyFill="1" applyBorder="1" applyAlignment="1">
      <alignment/>
    </xf>
    <xf numFmtId="194" fontId="76" fillId="0" borderId="0" xfId="38" applyFont="1" applyAlignment="1">
      <alignment/>
    </xf>
    <xf numFmtId="194" fontId="6" fillId="0" borderId="20" xfId="38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5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7" fillId="0" borderId="0" xfId="49" applyFont="1" applyAlignment="1">
      <alignment horizontal="center"/>
      <protection/>
    </xf>
    <xf numFmtId="0" fontId="7" fillId="0" borderId="16" xfId="49" applyFont="1" applyFill="1" applyBorder="1" applyAlignment="1">
      <alignment horizontal="center" vertical="center"/>
      <protection/>
    </xf>
    <xf numFmtId="0" fontId="7" fillId="0" borderId="17" xfId="49" applyFont="1" applyFill="1" applyBorder="1" applyAlignment="1">
      <alignment horizontal="center" vertical="center"/>
      <protection/>
    </xf>
    <xf numFmtId="0" fontId="7" fillId="0" borderId="23" xfId="49" applyFont="1" applyFill="1" applyBorder="1" applyAlignment="1">
      <alignment horizontal="center" vertical="center"/>
      <protection/>
    </xf>
    <xf numFmtId="0" fontId="7" fillId="0" borderId="35" xfId="49" applyFont="1" applyFill="1" applyBorder="1" applyAlignment="1">
      <alignment horizontal="center" vertical="center"/>
      <protection/>
    </xf>
    <xf numFmtId="0" fontId="11" fillId="0" borderId="0" xfId="49" applyFont="1" applyAlignment="1">
      <alignment horizontal="center"/>
      <protection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 quotePrefix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center" vertical="center"/>
    </xf>
    <xf numFmtId="49" fontId="7" fillId="0" borderId="31" xfId="0" applyNumberFormat="1" applyFont="1" applyBorder="1" applyAlignment="1" quotePrefix="1">
      <alignment horizontal="center" vertical="center"/>
    </xf>
    <xf numFmtId="49" fontId="7" fillId="0" borderId="22" xfId="0" applyNumberFormat="1" applyFont="1" applyBorder="1" applyAlignment="1" quotePrefix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 shrinkToFit="1"/>
    </xf>
    <xf numFmtId="49" fontId="7" fillId="0" borderId="35" xfId="0" applyNumberFormat="1" applyFont="1" applyBorder="1" applyAlignment="1">
      <alignment horizontal="center" shrinkToFit="1"/>
    </xf>
    <xf numFmtId="194" fontId="22" fillId="33" borderId="21" xfId="38" applyFont="1" applyFill="1" applyBorder="1" applyAlignment="1">
      <alignment horizontal="center"/>
    </xf>
    <xf numFmtId="194" fontId="22" fillId="33" borderId="22" xfId="38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5" fillId="0" borderId="0" xfId="0" applyFont="1" applyAlignment="1">
      <alignment horizontal="center"/>
    </xf>
    <xf numFmtId="194" fontId="22" fillId="0" borderId="0" xfId="38" applyFont="1" applyFill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งบทดลอง ก.ย.51" xfId="40"/>
    <cellStyle name="เครื่องหมายจุลภาค_งบทดลอง ธ.ค.51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ทดลอง ก.ย.51" xfId="48"/>
    <cellStyle name="ปกติ_งบทดลอง ธ.ค.51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2;&#3641;&#3609;\&#3585;&#3619;&#3632;&#3604;&#3634;&#3625;&#3607;&#3635;&#3585;&#3634;&#3619;%20&#3591;&#3610;&#3607;&#3604;&#3621;&#3629;&#3591;%20&#3585;.&#3618;.%20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07;&#3604;&#3621;&#3629;&#3591;%20&#3605;.&#3588;.%206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07;&#3604;&#3621;&#3629;&#3591;%20&#3614;.&#3588;.%2025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รับ-จ่ายเงินสด"/>
      <sheetName val="หมายเหตุ 1  "/>
      <sheetName val="หมายเหตุ2 "/>
      <sheetName val="งบเทียบยอด"/>
      <sheetName val="กระดาษทำการกระทบยอด"/>
      <sheetName val="งบเงินสะสม"/>
    </sheetNames>
    <sheetDataSet>
      <sheetData sheetId="1">
        <row r="49">
          <cell r="B49">
            <v>0</v>
          </cell>
          <cell r="E49">
            <v>0</v>
          </cell>
        </row>
        <row r="50">
          <cell r="B50">
            <v>0</v>
          </cell>
          <cell r="E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รับ-จ่ายเงินสด"/>
      <sheetName val="กระแสเงินสด"/>
      <sheetName val="หมายเหตุ 1  "/>
      <sheetName val="หมายเหตุ2 "/>
      <sheetName val="งบเทียบยอด"/>
      <sheetName val="กระดาษทำการกระทบยอด"/>
      <sheetName val="Sheet1"/>
      <sheetName val="เบิกเงินแต่ละเดือน"/>
      <sheetName val="งบแสดงผลการดำเนินจ่ายจากเงินราย"/>
    </sheetNames>
    <sheetDataSet>
      <sheetData sheetId="6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รับ-จ่ายเงินสด"/>
      <sheetName val="กระแสเงินสด"/>
      <sheetName val="หมายเหตุ 1  "/>
      <sheetName val="หมายเหตุ2 "/>
      <sheetName val="งบเทียบยอด"/>
      <sheetName val="กระดาษทำการกระทบยอด"/>
      <sheetName val="Sheet1"/>
      <sheetName val="เบิกเงินแต่ละเดือน"/>
      <sheetName val="งบแสดงผลการดำเนินจ่ายจากเงินราย"/>
    </sheetNames>
    <sheetDataSet>
      <sheetData sheetId="6">
        <row r="18">
          <cell r="C18">
            <v>9832146.48</v>
          </cell>
        </row>
        <row r="27">
          <cell r="D27">
            <v>1749760</v>
          </cell>
        </row>
        <row r="38">
          <cell r="D38">
            <v>1582633</v>
          </cell>
          <cell r="E38">
            <v>493430</v>
          </cell>
          <cell r="F38">
            <v>901020</v>
          </cell>
          <cell r="G38">
            <v>641080</v>
          </cell>
          <cell r="H38">
            <v>0</v>
          </cell>
          <cell r="I38">
            <v>153050</v>
          </cell>
          <cell r="J38">
            <v>421645</v>
          </cell>
          <cell r="K38">
            <v>0</v>
          </cell>
          <cell r="L38">
            <v>234800</v>
          </cell>
          <cell r="M38">
            <v>0</v>
          </cell>
          <cell r="N38">
            <v>331030.97</v>
          </cell>
          <cell r="O38">
            <v>757020</v>
          </cell>
          <cell r="P38">
            <v>0</v>
          </cell>
          <cell r="Q38">
            <v>79800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124950</v>
          </cell>
          <cell r="W38">
            <v>0</v>
          </cell>
          <cell r="X38">
            <v>0</v>
          </cell>
        </row>
        <row r="47">
          <cell r="D47">
            <v>60323</v>
          </cell>
          <cell r="E47">
            <v>44000</v>
          </cell>
          <cell r="F47">
            <v>74368.75</v>
          </cell>
          <cell r="G47">
            <v>66900</v>
          </cell>
          <cell r="H47">
            <v>0</v>
          </cell>
          <cell r="I47">
            <v>22156.5</v>
          </cell>
          <cell r="J47">
            <v>1200</v>
          </cell>
          <cell r="K47">
            <v>0</v>
          </cell>
          <cell r="L47">
            <v>28000</v>
          </cell>
          <cell r="M47">
            <v>0</v>
          </cell>
          <cell r="N47">
            <v>13950</v>
          </cell>
          <cell r="O47">
            <v>32820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54">
          <cell r="D54">
            <v>88655.28</v>
          </cell>
          <cell r="E54">
            <v>33333</v>
          </cell>
          <cell r="F54">
            <v>156460</v>
          </cell>
          <cell r="G54">
            <v>34350</v>
          </cell>
          <cell r="H54">
            <v>43090</v>
          </cell>
          <cell r="I54">
            <v>30564</v>
          </cell>
          <cell r="J54">
            <v>332000</v>
          </cell>
          <cell r="K54">
            <v>0</v>
          </cell>
          <cell r="L54">
            <v>2964</v>
          </cell>
          <cell r="M54">
            <v>0</v>
          </cell>
          <cell r="N54">
            <v>22440</v>
          </cell>
          <cell r="O54">
            <v>23950</v>
          </cell>
          <cell r="P54">
            <v>0</v>
          </cell>
          <cell r="Q54">
            <v>277492.4</v>
          </cell>
          <cell r="R54">
            <v>0</v>
          </cell>
          <cell r="S54">
            <v>0</v>
          </cell>
          <cell r="T54">
            <v>140595</v>
          </cell>
          <cell r="U54">
            <v>147570</v>
          </cell>
          <cell r="V54">
            <v>24500</v>
          </cell>
          <cell r="W54">
            <v>86400</v>
          </cell>
          <cell r="X54">
            <v>21000</v>
          </cell>
        </row>
        <row r="74">
          <cell r="D74">
            <v>55811.700000000004</v>
          </cell>
          <cell r="E74">
            <v>8760</v>
          </cell>
          <cell r="F74">
            <v>57596.9</v>
          </cell>
          <cell r="G74">
            <v>0</v>
          </cell>
          <cell r="H74">
            <v>4200</v>
          </cell>
          <cell r="I74">
            <v>0</v>
          </cell>
          <cell r="J74">
            <v>300574.4</v>
          </cell>
          <cell r="K74">
            <v>0</v>
          </cell>
          <cell r="L74">
            <v>17740</v>
          </cell>
          <cell r="M74">
            <v>0</v>
          </cell>
          <cell r="N74">
            <v>0</v>
          </cell>
          <cell r="O74">
            <v>42418</v>
          </cell>
          <cell r="P74">
            <v>269815</v>
          </cell>
          <cell r="Q74">
            <v>60884.6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9280</v>
          </cell>
          <cell r="W74">
            <v>42085</v>
          </cell>
          <cell r="X74">
            <v>0</v>
          </cell>
        </row>
        <row r="81">
          <cell r="D81">
            <v>282548.07</v>
          </cell>
          <cell r="E81">
            <v>0</v>
          </cell>
          <cell r="F81">
            <v>6641</v>
          </cell>
          <cell r="G81">
            <v>0</v>
          </cell>
          <cell r="H81">
            <v>9417.529999999999</v>
          </cell>
          <cell r="I81">
            <v>7149.65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49533.23999999999</v>
          </cell>
          <cell r="W81">
            <v>195056.25000000003</v>
          </cell>
          <cell r="X81">
            <v>5629.12</v>
          </cell>
        </row>
        <row r="91">
          <cell r="D91">
            <v>32500</v>
          </cell>
          <cell r="E91">
            <v>0</v>
          </cell>
          <cell r="F91">
            <v>30000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70000</v>
          </cell>
          <cell r="X91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11">
          <cell r="D111">
            <v>15000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1019000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30000</v>
          </cell>
          <cell r="V111">
            <v>0</v>
          </cell>
          <cell r="W111">
            <v>0</v>
          </cell>
          <cell r="X111">
            <v>0</v>
          </cell>
        </row>
        <row r="113">
          <cell r="C113">
            <v>9832146.48</v>
          </cell>
          <cell r="D113">
            <v>3867231.05</v>
          </cell>
          <cell r="E113">
            <v>649733</v>
          </cell>
          <cell r="F113">
            <v>1354522.65</v>
          </cell>
          <cell r="G113">
            <v>833490</v>
          </cell>
          <cell r="H113">
            <v>56904.41</v>
          </cell>
          <cell r="I113">
            <v>213973.12000000002</v>
          </cell>
          <cell r="J113">
            <v>2134654.4</v>
          </cell>
          <cell r="K113">
            <v>0</v>
          </cell>
          <cell r="L113">
            <v>316884</v>
          </cell>
          <cell r="M113">
            <v>0</v>
          </cell>
          <cell r="N113">
            <v>402780.97</v>
          </cell>
          <cell r="O113">
            <v>963968</v>
          </cell>
          <cell r="P113">
            <v>269815</v>
          </cell>
          <cell r="Q113">
            <v>429577</v>
          </cell>
          <cell r="R113">
            <v>0</v>
          </cell>
          <cell r="S113">
            <v>0</v>
          </cell>
          <cell r="T113">
            <v>140595</v>
          </cell>
          <cell r="U113">
            <v>177570</v>
          </cell>
          <cell r="V113">
            <v>226781.44</v>
          </cell>
          <cell r="W113">
            <v>423891.24</v>
          </cell>
          <cell r="X113">
            <v>27335.02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zoomScalePageLayoutView="0" workbookViewId="0" topLeftCell="A1">
      <selection activeCell="A1" sqref="A1:D44"/>
    </sheetView>
  </sheetViews>
  <sheetFormatPr defaultColWidth="9.140625" defaultRowHeight="12.75"/>
  <cols>
    <col min="1" max="1" width="50.7109375" style="2" customWidth="1"/>
    <col min="2" max="2" width="12.421875" style="2" customWidth="1"/>
    <col min="3" max="4" width="22.7109375" style="2" customWidth="1"/>
    <col min="5" max="7" width="9.140625" style="2" customWidth="1"/>
    <col min="8" max="8" width="17.140625" style="2" customWidth="1"/>
    <col min="9" max="11" width="9.140625" style="2" customWidth="1"/>
    <col min="12" max="12" width="10.421875" style="2" bestFit="1" customWidth="1"/>
    <col min="13" max="13" width="22.140625" style="2" customWidth="1"/>
    <col min="14" max="14" width="10.421875" style="2" bestFit="1" customWidth="1"/>
    <col min="15" max="15" width="11.57421875" style="2" bestFit="1" customWidth="1"/>
    <col min="16" max="16384" width="9.140625" style="2" customWidth="1"/>
  </cols>
  <sheetData>
    <row r="1" spans="1:14" ht="23.25">
      <c r="A1" s="293" t="s">
        <v>179</v>
      </c>
      <c r="B1" s="293"/>
      <c r="C1" s="293"/>
      <c r="D1" s="293"/>
      <c r="L1" s="3"/>
      <c r="M1" s="3"/>
      <c r="N1" s="3"/>
    </row>
    <row r="2" spans="1:14" ht="23.25">
      <c r="A2" s="293" t="s">
        <v>282</v>
      </c>
      <c r="B2" s="293"/>
      <c r="C2" s="293"/>
      <c r="D2" s="293"/>
      <c r="L2" s="3"/>
      <c r="M2" s="3"/>
      <c r="N2" s="3"/>
    </row>
    <row r="3" spans="1:14" ht="23.25">
      <c r="A3" s="293" t="s">
        <v>365</v>
      </c>
      <c r="B3" s="293"/>
      <c r="C3" s="293"/>
      <c r="D3" s="293"/>
      <c r="L3" s="3"/>
      <c r="M3" s="3"/>
      <c r="N3" s="3"/>
    </row>
    <row r="4" spans="1:14" ht="24" thickBot="1">
      <c r="A4" s="1"/>
      <c r="B4" s="4"/>
      <c r="C4" s="1"/>
      <c r="D4" s="1"/>
      <c r="L4" s="3"/>
      <c r="M4" s="3"/>
      <c r="N4" s="3"/>
    </row>
    <row r="5" spans="1:14" ht="34.5" customHeight="1" thickBot="1" thickTop="1">
      <c r="A5" s="5" t="s">
        <v>0</v>
      </c>
      <c r="B5" s="6" t="s">
        <v>1</v>
      </c>
      <c r="C5" s="7" t="s">
        <v>2</v>
      </c>
      <c r="D5" s="5" t="s">
        <v>3</v>
      </c>
      <c r="L5" s="3"/>
      <c r="M5" s="3"/>
      <c r="N5" s="3"/>
    </row>
    <row r="6" spans="1:14" ht="24" thickTop="1">
      <c r="A6" s="8" t="s">
        <v>4</v>
      </c>
      <c r="B6" s="9" t="s">
        <v>287</v>
      </c>
      <c r="C6" s="10">
        <v>0</v>
      </c>
      <c r="D6" s="10"/>
      <c r="L6" s="3"/>
      <c r="M6" s="3"/>
      <c r="N6" s="3"/>
    </row>
    <row r="7" spans="1:13" ht="23.25">
      <c r="A7" s="8" t="s">
        <v>5</v>
      </c>
      <c r="B7" s="9" t="s">
        <v>288</v>
      </c>
      <c r="C7" s="10">
        <v>2443658.73</v>
      </c>
      <c r="D7" s="10"/>
      <c r="K7" s="3"/>
      <c r="L7" s="3"/>
      <c r="M7" s="3"/>
    </row>
    <row r="8" spans="1:13" ht="23.25">
      <c r="A8" s="8" t="s">
        <v>6</v>
      </c>
      <c r="B8" s="9" t="s">
        <v>288</v>
      </c>
      <c r="C8" s="10">
        <v>0</v>
      </c>
      <c r="D8" s="10"/>
      <c r="K8" s="3"/>
      <c r="L8" s="3"/>
      <c r="M8" s="3"/>
    </row>
    <row r="9" spans="1:13" ht="23.25">
      <c r="A9" s="8" t="s">
        <v>7</v>
      </c>
      <c r="B9" s="9" t="s">
        <v>288</v>
      </c>
      <c r="C9" s="10">
        <v>1581.96</v>
      </c>
      <c r="D9" s="10"/>
      <c r="K9" s="3"/>
      <c r="L9" s="3"/>
      <c r="M9" s="3"/>
    </row>
    <row r="10" spans="1:13" ht="23.25">
      <c r="A10" s="8" t="s">
        <v>174</v>
      </c>
      <c r="B10" s="9" t="s">
        <v>289</v>
      </c>
      <c r="C10" s="10">
        <v>2580048.16</v>
      </c>
      <c r="D10" s="10"/>
      <c r="K10" s="3"/>
      <c r="L10" s="3"/>
      <c r="M10" s="3"/>
    </row>
    <row r="11" spans="1:13" ht="23.25">
      <c r="A11" s="8" t="s">
        <v>175</v>
      </c>
      <c r="B11" s="9" t="s">
        <v>288</v>
      </c>
      <c r="C11" s="10">
        <v>2058392.39</v>
      </c>
      <c r="D11" s="10"/>
      <c r="K11" s="3"/>
      <c r="L11" s="3"/>
      <c r="M11" s="3"/>
    </row>
    <row r="12" spans="1:13" ht="23.25">
      <c r="A12" s="8" t="s">
        <v>366</v>
      </c>
      <c r="B12" s="9"/>
      <c r="C12" s="10">
        <v>67822.17</v>
      </c>
      <c r="D12" s="10"/>
      <c r="K12" s="3"/>
      <c r="L12" s="3"/>
      <c r="M12" s="3"/>
    </row>
    <row r="13" spans="1:13" ht="23.25">
      <c r="A13" s="8" t="s">
        <v>238</v>
      </c>
      <c r="B13" s="9" t="s">
        <v>291</v>
      </c>
      <c r="C13" s="10">
        <v>83009.33</v>
      </c>
      <c r="D13" s="10"/>
      <c r="K13" s="3"/>
      <c r="L13" s="3"/>
      <c r="M13" s="3"/>
    </row>
    <row r="14" spans="1:13" ht="23.25">
      <c r="A14" s="8" t="s">
        <v>367</v>
      </c>
      <c r="B14" s="9"/>
      <c r="C14" s="10">
        <v>12670</v>
      </c>
      <c r="D14" s="10"/>
      <c r="K14" s="3"/>
      <c r="L14" s="3"/>
      <c r="M14" s="3"/>
    </row>
    <row r="15" spans="1:13" ht="23.25">
      <c r="A15" s="8" t="s">
        <v>8</v>
      </c>
      <c r="B15" s="9" t="s">
        <v>278</v>
      </c>
      <c r="C15" s="10">
        <v>9440</v>
      </c>
      <c r="D15" s="10"/>
      <c r="K15" s="3"/>
      <c r="L15" s="3"/>
      <c r="M15" s="3"/>
    </row>
    <row r="16" spans="1:13" ht="23.25">
      <c r="A16" s="8" t="s">
        <v>167</v>
      </c>
      <c r="B16" s="9" t="s">
        <v>279</v>
      </c>
      <c r="C16" s="10">
        <v>0</v>
      </c>
      <c r="D16" s="10"/>
      <c r="K16" s="3"/>
      <c r="L16" s="3"/>
      <c r="M16" s="3"/>
    </row>
    <row r="17" spans="1:13" ht="23.25">
      <c r="A17" s="8" t="s">
        <v>169</v>
      </c>
      <c r="B17" s="9"/>
      <c r="C17" s="10">
        <v>614740</v>
      </c>
      <c r="D17" s="10"/>
      <c r="K17" s="3"/>
      <c r="L17" s="3"/>
      <c r="M17" s="3"/>
    </row>
    <row r="18" spans="1:13" ht="23.25">
      <c r="A18" s="8" t="s">
        <v>285</v>
      </c>
      <c r="B18" s="9"/>
      <c r="C18" s="10">
        <v>15147.22</v>
      </c>
      <c r="D18" s="10"/>
      <c r="K18" s="3"/>
      <c r="L18" s="3"/>
      <c r="M18" s="3"/>
    </row>
    <row r="19" spans="1:13" ht="23.25">
      <c r="A19" s="8" t="s">
        <v>172</v>
      </c>
      <c r="B19" s="9"/>
      <c r="C19" s="10">
        <v>785000</v>
      </c>
      <c r="D19" s="10"/>
      <c r="K19" s="3"/>
      <c r="L19" s="3"/>
      <c r="M19" s="3"/>
    </row>
    <row r="20" spans="1:13" ht="23.25">
      <c r="A20" s="8" t="s">
        <v>9</v>
      </c>
      <c r="B20" s="9" t="s">
        <v>266</v>
      </c>
      <c r="C20" s="10">
        <v>0</v>
      </c>
      <c r="D20" s="10"/>
      <c r="K20" s="3"/>
      <c r="L20" s="3"/>
      <c r="M20" s="3"/>
    </row>
    <row r="21" spans="1:13" ht="23.25">
      <c r="A21" s="8" t="s">
        <v>257</v>
      </c>
      <c r="B21" s="9" t="s">
        <v>267</v>
      </c>
      <c r="C21" s="10">
        <v>218720</v>
      </c>
      <c r="D21" s="10"/>
      <c r="K21" s="3"/>
      <c r="L21" s="3"/>
      <c r="M21" s="3"/>
    </row>
    <row r="22" spans="1:13" ht="23.25">
      <c r="A22" s="8" t="s">
        <v>258</v>
      </c>
      <c r="B22" s="9" t="s">
        <v>268</v>
      </c>
      <c r="C22" s="10">
        <v>553020</v>
      </c>
      <c r="D22" s="10"/>
      <c r="K22" s="3"/>
      <c r="L22" s="3"/>
      <c r="M22" s="3"/>
    </row>
    <row r="23" spans="1:13" ht="23.25">
      <c r="A23" s="8" t="s">
        <v>17</v>
      </c>
      <c r="B23" s="9" t="s">
        <v>269</v>
      </c>
      <c r="C23" s="10">
        <v>23100</v>
      </c>
      <c r="D23" s="10"/>
      <c r="K23" s="11"/>
      <c r="L23" s="3"/>
      <c r="M23" s="3"/>
    </row>
    <row r="24" spans="1:14" ht="23.25">
      <c r="A24" s="8" t="s">
        <v>19</v>
      </c>
      <c r="B24" s="9" t="s">
        <v>270</v>
      </c>
      <c r="C24" s="10">
        <v>0</v>
      </c>
      <c r="D24" s="10"/>
      <c r="K24" s="3"/>
      <c r="L24" s="3"/>
      <c r="M24" s="12"/>
      <c r="N24" s="13"/>
    </row>
    <row r="25" spans="1:12" ht="23.25">
      <c r="A25" s="8" t="s">
        <v>21</v>
      </c>
      <c r="B25" s="9" t="s">
        <v>271</v>
      </c>
      <c r="C25" s="10">
        <v>0</v>
      </c>
      <c r="D25" s="10"/>
      <c r="K25" s="3"/>
      <c r="L25" s="3"/>
    </row>
    <row r="26" spans="1:12" ht="23.25">
      <c r="A26" s="8" t="s">
        <v>23</v>
      </c>
      <c r="B26" s="9" t="s">
        <v>272</v>
      </c>
      <c r="C26" s="10">
        <v>50443.89</v>
      </c>
      <c r="D26" s="10"/>
      <c r="K26" s="3"/>
      <c r="L26" s="3"/>
    </row>
    <row r="27" spans="1:12" ht="23.25">
      <c r="A27" s="8" t="s">
        <v>27</v>
      </c>
      <c r="B27" s="9" t="s">
        <v>273</v>
      </c>
      <c r="C27" s="10">
        <v>0</v>
      </c>
      <c r="D27" s="10"/>
      <c r="K27" s="3"/>
      <c r="L27" s="3"/>
    </row>
    <row r="28" spans="1:12" ht="23.25">
      <c r="A28" s="8" t="s">
        <v>29</v>
      </c>
      <c r="B28" s="9" t="s">
        <v>275</v>
      </c>
      <c r="C28" s="10">
        <v>0</v>
      </c>
      <c r="D28" s="10"/>
      <c r="K28" s="3"/>
      <c r="L28" s="3"/>
    </row>
    <row r="29" spans="1:12" ht="23.25">
      <c r="A29" s="8" t="s">
        <v>286</v>
      </c>
      <c r="B29" s="9" t="s">
        <v>276</v>
      </c>
      <c r="C29" s="10">
        <v>0</v>
      </c>
      <c r="D29" s="10"/>
      <c r="K29" s="3"/>
      <c r="L29" s="3"/>
    </row>
    <row r="30" spans="1:12" ht="23.25">
      <c r="A30" s="8" t="s">
        <v>25</v>
      </c>
      <c r="B30" s="9" t="s">
        <v>274</v>
      </c>
      <c r="C30" s="10">
        <v>0</v>
      </c>
      <c r="D30" s="10"/>
      <c r="K30" s="3"/>
      <c r="L30" s="3"/>
    </row>
    <row r="31" spans="1:12" ht="23.25">
      <c r="A31" s="8" t="s">
        <v>51</v>
      </c>
      <c r="B31" s="9" t="s">
        <v>280</v>
      </c>
      <c r="C31" s="10"/>
      <c r="D31" s="10">
        <v>615278.48</v>
      </c>
      <c r="K31" s="3"/>
      <c r="L31" s="3"/>
    </row>
    <row r="32" spans="1:12" ht="23.25">
      <c r="A32" s="8" t="s">
        <v>104</v>
      </c>
      <c r="B32" s="9" t="s">
        <v>292</v>
      </c>
      <c r="C32" s="10"/>
      <c r="D32" s="10">
        <v>4787767.32</v>
      </c>
      <c r="K32" s="3"/>
      <c r="L32" s="3"/>
    </row>
    <row r="33" spans="1:12" ht="23.25">
      <c r="A33" s="8" t="s">
        <v>103</v>
      </c>
      <c r="B33" s="9" t="s">
        <v>293</v>
      </c>
      <c r="C33" s="10"/>
      <c r="D33" s="10">
        <f>'หมายเหตุ 1  '!D58</f>
        <v>1276522.8399999999</v>
      </c>
      <c r="K33" s="3"/>
      <c r="L33" s="3"/>
    </row>
    <row r="34" spans="1:12" ht="23.25">
      <c r="A34" s="8" t="s">
        <v>47</v>
      </c>
      <c r="B34" s="9" t="s">
        <v>277</v>
      </c>
      <c r="C34" s="10"/>
      <c r="D34" s="10">
        <f>'หมายเหตุ2 '!E25</f>
        <v>416982.32</v>
      </c>
      <c r="K34" s="3"/>
      <c r="L34" s="3"/>
    </row>
    <row r="35" spans="1:12" ht="23.25">
      <c r="A35" s="8" t="s">
        <v>162</v>
      </c>
      <c r="B35" s="14"/>
      <c r="C35" s="10"/>
      <c r="D35" s="10">
        <v>614740</v>
      </c>
      <c r="K35" s="3"/>
      <c r="L35" s="3"/>
    </row>
    <row r="36" spans="1:12" ht="23.25">
      <c r="A36" s="8" t="s">
        <v>105</v>
      </c>
      <c r="B36" s="14"/>
      <c r="C36" s="10"/>
      <c r="D36" s="10">
        <v>105435.6</v>
      </c>
      <c r="K36" s="3"/>
      <c r="L36" s="3"/>
    </row>
    <row r="37" spans="1:12" ht="23.25">
      <c r="A37" s="8" t="s">
        <v>284</v>
      </c>
      <c r="B37" s="14"/>
      <c r="C37" s="10"/>
      <c r="D37" s="10">
        <v>1205500.74</v>
      </c>
      <c r="K37" s="3"/>
      <c r="L37" s="3"/>
    </row>
    <row r="38" spans="1:12" ht="23.25">
      <c r="A38" s="8" t="s">
        <v>283</v>
      </c>
      <c r="B38" s="9" t="s">
        <v>281</v>
      </c>
      <c r="C38" s="10"/>
      <c r="D38" s="10">
        <v>494566.55</v>
      </c>
      <c r="K38" s="3"/>
      <c r="L38" s="3"/>
    </row>
    <row r="39" spans="1:12" ht="23.25">
      <c r="A39" s="8"/>
      <c r="B39" s="9"/>
      <c r="C39" s="10"/>
      <c r="D39" s="10"/>
      <c r="K39" s="3"/>
      <c r="L39" s="3"/>
    </row>
    <row r="40" spans="1:12" ht="24" thickBot="1">
      <c r="A40" s="15"/>
      <c r="B40" s="16"/>
      <c r="C40" s="17">
        <f>SUM(C6:C39)</f>
        <v>9516793.85</v>
      </c>
      <c r="D40" s="17">
        <f>SUM(D6:D39)</f>
        <v>9516793.850000001</v>
      </c>
      <c r="K40" s="3"/>
      <c r="L40" s="3"/>
    </row>
    <row r="41" spans="2:12" ht="24" thickTop="1">
      <c r="B41" s="18"/>
      <c r="D41" s="13"/>
      <c r="K41" s="3"/>
      <c r="L41" s="3"/>
    </row>
    <row r="42" spans="1:12" ht="23.25">
      <c r="A42" s="2" t="s">
        <v>363</v>
      </c>
      <c r="B42" s="18"/>
      <c r="K42" s="3"/>
      <c r="L42" s="3"/>
    </row>
    <row r="43" spans="1:12" ht="23.25">
      <c r="A43" s="2" t="s">
        <v>236</v>
      </c>
      <c r="B43" s="18"/>
      <c r="C43" s="19"/>
      <c r="D43" s="19"/>
      <c r="K43" s="3"/>
      <c r="L43" s="3"/>
    </row>
    <row r="44" spans="1:12" ht="23.25">
      <c r="A44" s="2" t="s">
        <v>237</v>
      </c>
      <c r="B44" s="18"/>
      <c r="K44" s="3"/>
      <c r="L44" s="3"/>
    </row>
    <row r="45" spans="2:11" ht="23.25">
      <c r="B45" s="18"/>
      <c r="C45" s="2" t="s">
        <v>206</v>
      </c>
      <c r="D45" s="12"/>
      <c r="K45" s="3"/>
    </row>
    <row r="46" ht="23.25">
      <c r="K46" s="3"/>
    </row>
    <row r="47" ht="23.25">
      <c r="K47" s="3"/>
    </row>
    <row r="48" ht="23.25">
      <c r="K48" s="3"/>
    </row>
  </sheetData>
  <sheetProtection/>
  <mergeCells count="3">
    <mergeCell ref="A1:D1"/>
    <mergeCell ref="A2:D2"/>
    <mergeCell ref="A3:D3"/>
  </mergeCells>
  <printOptions/>
  <pageMargins left="1.5748031496062993" right="0.7480314960629921" top="0.5905511811023623" bottom="0.1968503937007874" header="0.15748031496062992" footer="0.15748031496062992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6">
      <selection activeCell="D13" sqref="D13"/>
    </sheetView>
  </sheetViews>
  <sheetFormatPr defaultColWidth="9.140625" defaultRowHeight="12.75"/>
  <cols>
    <col min="1" max="1" width="25.57421875" style="2" customWidth="1"/>
    <col min="2" max="2" width="13.8515625" style="18" bestFit="1" customWidth="1"/>
    <col min="3" max="4" width="11.28125" style="2" bestFit="1" customWidth="1"/>
    <col min="5" max="5" width="11.28125" style="2" customWidth="1"/>
    <col min="6" max="7" width="11.421875" style="2" customWidth="1"/>
    <col min="8" max="8" width="14.7109375" style="2" customWidth="1"/>
    <col min="9" max="9" width="13.421875" style="2" customWidth="1"/>
    <col min="10" max="10" width="14.00390625" style="2" customWidth="1"/>
    <col min="11" max="11" width="12.00390625" style="2" customWidth="1"/>
    <col min="12" max="12" width="11.7109375" style="2" customWidth="1"/>
    <col min="13" max="13" width="12.421875" style="2" customWidth="1"/>
    <col min="14" max="14" width="11.00390625" style="2" customWidth="1"/>
    <col min="15" max="15" width="11.28125" style="171" bestFit="1" customWidth="1"/>
    <col min="16" max="17" width="12.28125" style="172" customWidth="1"/>
    <col min="18" max="19" width="9.140625" style="173" customWidth="1"/>
    <col min="20" max="20" width="12.28125" style="173" customWidth="1"/>
    <col min="21" max="16384" width="9.140625" style="173" customWidth="1"/>
  </cols>
  <sheetData>
    <row r="1" spans="1:14" ht="23.25">
      <c r="A1" s="293" t="s">
        <v>181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23.25">
      <c r="A2" s="293" t="s">
        <v>185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:14" ht="23.25">
      <c r="A3" s="293" t="s">
        <v>80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spans="1:14" ht="23.25">
      <c r="A4" s="293" t="str">
        <f>กระดาษทำการกระทบยอด!A4</f>
        <v>ประจำเดือนมิถุนายน พ.ศ. 2562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17" s="178" customFormat="1" ht="23.25">
      <c r="A5" s="210" t="s">
        <v>0</v>
      </c>
      <c r="B5" s="211" t="s">
        <v>108</v>
      </c>
      <c r="C5" s="212" t="s">
        <v>88</v>
      </c>
      <c r="D5" s="213" t="s">
        <v>186</v>
      </c>
      <c r="E5" s="213" t="s">
        <v>187</v>
      </c>
      <c r="F5" s="213" t="s">
        <v>188</v>
      </c>
      <c r="G5" s="213" t="s">
        <v>189</v>
      </c>
      <c r="H5" s="214" t="s">
        <v>190</v>
      </c>
      <c r="I5" s="213" t="s">
        <v>191</v>
      </c>
      <c r="J5" s="213" t="s">
        <v>192</v>
      </c>
      <c r="K5" s="213" t="s">
        <v>193</v>
      </c>
      <c r="L5" s="213" t="s">
        <v>194</v>
      </c>
      <c r="M5" s="213" t="s">
        <v>195</v>
      </c>
      <c r="N5" s="213" t="s">
        <v>9</v>
      </c>
      <c r="O5" s="176"/>
      <c r="P5" s="177"/>
      <c r="Q5" s="177"/>
    </row>
    <row r="6" spans="1:17" s="178" customFormat="1" ht="23.25">
      <c r="A6" s="215"/>
      <c r="B6" s="216"/>
      <c r="C6" s="217"/>
      <c r="D6" s="218" t="s">
        <v>196</v>
      </c>
      <c r="E6" s="218" t="s">
        <v>197</v>
      </c>
      <c r="F6" s="219"/>
      <c r="G6" s="220"/>
      <c r="H6" s="220"/>
      <c r="I6" s="219"/>
      <c r="J6" s="219" t="s">
        <v>198</v>
      </c>
      <c r="K6" s="218" t="s">
        <v>199</v>
      </c>
      <c r="L6" s="221"/>
      <c r="M6" s="221"/>
      <c r="N6" s="220"/>
      <c r="O6" s="176"/>
      <c r="P6" s="177"/>
      <c r="Q6" s="177"/>
    </row>
    <row r="7" spans="1:14" ht="23.25">
      <c r="A7" s="222" t="s">
        <v>49</v>
      </c>
      <c r="B7" s="223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23.25">
      <c r="A8" s="224" t="s">
        <v>257</v>
      </c>
      <c r="B8" s="22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23.25">
      <c r="A9" s="224" t="s">
        <v>258</v>
      </c>
      <c r="B9" s="22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7" s="190" customFormat="1" ht="23.25">
      <c r="A10" s="226" t="s">
        <v>17</v>
      </c>
      <c r="B10" s="227"/>
      <c r="C10" s="96"/>
      <c r="D10" s="228"/>
      <c r="E10" s="229"/>
      <c r="F10" s="229"/>
      <c r="G10" s="229"/>
      <c r="H10" s="229"/>
      <c r="I10" s="228"/>
      <c r="J10" s="229"/>
      <c r="K10" s="229"/>
      <c r="L10" s="229"/>
      <c r="M10" s="229"/>
      <c r="N10" s="229"/>
      <c r="P10" s="191"/>
      <c r="Q10" s="191"/>
    </row>
    <row r="11" spans="1:17" s="190" customFormat="1" ht="23.25">
      <c r="A11" s="226" t="s">
        <v>19</v>
      </c>
      <c r="B11" s="227"/>
      <c r="C11" s="96"/>
      <c r="D11" s="228"/>
      <c r="E11" s="228"/>
      <c r="F11" s="228"/>
      <c r="G11" s="230"/>
      <c r="H11" s="229"/>
      <c r="I11" s="228"/>
      <c r="J11" s="230"/>
      <c r="K11" s="228"/>
      <c r="L11" s="228"/>
      <c r="M11" s="229"/>
      <c r="N11" s="229"/>
      <c r="P11" s="191"/>
      <c r="Q11" s="191"/>
    </row>
    <row r="12" spans="1:14" ht="23.25">
      <c r="A12" s="224" t="s">
        <v>21</v>
      </c>
      <c r="B12" s="227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ht="23.25">
      <c r="A13" s="224" t="s">
        <v>23</v>
      </c>
      <c r="B13" s="225"/>
      <c r="C13" s="96"/>
      <c r="D13" s="96"/>
      <c r="E13" s="96"/>
      <c r="F13" s="96"/>
      <c r="G13" s="96"/>
      <c r="H13" s="96"/>
      <c r="I13" s="96"/>
      <c r="J13" s="96"/>
      <c r="K13" s="231"/>
      <c r="L13" s="231"/>
      <c r="M13" s="231"/>
      <c r="N13" s="231"/>
    </row>
    <row r="14" spans="1:14" ht="23.25">
      <c r="A14" s="224" t="s">
        <v>25</v>
      </c>
      <c r="B14" s="22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23.25">
      <c r="A15" s="224" t="s">
        <v>9</v>
      </c>
      <c r="B15" s="22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23.25">
      <c r="A16" s="224" t="s">
        <v>200</v>
      </c>
      <c r="B16" s="22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ht="23.25">
      <c r="A17" s="224" t="s">
        <v>27</v>
      </c>
      <c r="B17" s="22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ht="23.25">
      <c r="A18" s="224" t="s">
        <v>29</v>
      </c>
      <c r="B18" s="22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23.25">
      <c r="A19" s="232" t="s">
        <v>201</v>
      </c>
      <c r="B19" s="233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</row>
    <row r="20" spans="1:14" ht="23.25">
      <c r="A20" s="234" t="s">
        <v>202</v>
      </c>
      <c r="B20" s="235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</row>
    <row r="21" spans="1:14" ht="23.25">
      <c r="A21" s="224" t="s">
        <v>40</v>
      </c>
      <c r="B21" s="235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</row>
    <row r="22" spans="1:17" s="190" customFormat="1" ht="23.25">
      <c r="A22" s="236" t="s">
        <v>41</v>
      </c>
      <c r="B22" s="227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P22" s="191"/>
      <c r="Q22" s="191"/>
    </row>
    <row r="23" spans="1:17" s="190" customFormat="1" ht="23.25">
      <c r="A23" s="236" t="s">
        <v>42</v>
      </c>
      <c r="B23" s="227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P23" s="191"/>
      <c r="Q23" s="191"/>
    </row>
    <row r="24" spans="1:14" ht="23.25">
      <c r="A24" s="224" t="s">
        <v>203</v>
      </c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</row>
    <row r="25" spans="1:14" ht="23.25">
      <c r="A25" s="224" t="s">
        <v>44</v>
      </c>
      <c r="B25" s="227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</row>
    <row r="26" spans="1:14" ht="23.25">
      <c r="A26" s="224" t="s">
        <v>204</v>
      </c>
      <c r="B26" s="237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</row>
    <row r="27" spans="1:17" s="190" customFormat="1" ht="23.25">
      <c r="A27" s="236" t="s">
        <v>45</v>
      </c>
      <c r="B27" s="227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P27" s="191"/>
      <c r="Q27" s="191"/>
    </row>
    <row r="28" spans="1:17" s="190" customFormat="1" ht="23.25">
      <c r="A28" s="236" t="s">
        <v>46</v>
      </c>
      <c r="B28" s="227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P28" s="191"/>
      <c r="Q28" s="191"/>
    </row>
    <row r="29" spans="1:14" ht="23.25">
      <c r="A29" s="224" t="s">
        <v>100</v>
      </c>
      <c r="B29" s="238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1:14" ht="23.25">
      <c r="A30" s="239" t="s">
        <v>205</v>
      </c>
      <c r="B30" s="240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7" s="244" customFormat="1" ht="23.25">
      <c r="A31" s="82"/>
      <c r="B31" s="241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242"/>
      <c r="P31" s="243"/>
      <c r="Q31" s="243"/>
    </row>
    <row r="32" spans="1:17" s="244" customFormat="1" ht="23.25">
      <c r="A32" s="82"/>
      <c r="B32" s="241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242"/>
      <c r="P32" s="243"/>
      <c r="Q32" s="243"/>
    </row>
    <row r="33" spans="2:17" s="244" customFormat="1" ht="23.25"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2"/>
      <c r="P33" s="243"/>
      <c r="Q33" s="243"/>
    </row>
    <row r="34" spans="2:17" s="244" customFormat="1" ht="23.25">
      <c r="B34" s="245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2"/>
      <c r="P34" s="243"/>
      <c r="Q34" s="243"/>
    </row>
    <row r="35" spans="2:17" s="244" customFormat="1" ht="23.25">
      <c r="B35" s="245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2"/>
      <c r="P35" s="243"/>
      <c r="Q35" s="243"/>
    </row>
    <row r="36" spans="2:17" s="244" customFormat="1" ht="23.25">
      <c r="B36" s="245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2"/>
      <c r="P36" s="243"/>
      <c r="Q36" s="243"/>
    </row>
    <row r="37" spans="1:17" s="193" customFormat="1" ht="23.25">
      <c r="A37" s="337"/>
      <c r="B37" s="337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P37" s="248"/>
      <c r="Q37" s="248"/>
    </row>
    <row r="38" spans="1:17" s="193" customFormat="1" ht="23.25">
      <c r="A38" s="337"/>
      <c r="B38" s="337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P38" s="248"/>
      <c r="Q38" s="248"/>
    </row>
    <row r="39" spans="1:17" s="244" customFormat="1" ht="23.25">
      <c r="A39" s="249"/>
      <c r="B39" s="250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2"/>
      <c r="P39" s="243"/>
      <c r="Q39" s="243"/>
    </row>
    <row r="40" spans="1:17" s="244" customFormat="1" ht="23.25">
      <c r="A40" s="251"/>
      <c r="B40" s="251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2"/>
      <c r="P40" s="243"/>
      <c r="Q40" s="243"/>
    </row>
    <row r="41" spans="1:17" s="244" customFormat="1" ht="23.25">
      <c r="A41" s="251"/>
      <c r="B41" s="251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2"/>
      <c r="P41" s="243"/>
      <c r="Q41" s="243"/>
    </row>
    <row r="42" spans="1:17" s="244" customFormat="1" ht="23.25">
      <c r="A42" s="251"/>
      <c r="B42" s="251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2"/>
      <c r="P42" s="243"/>
      <c r="Q42" s="243"/>
    </row>
    <row r="43" spans="1:17" s="244" customFormat="1" ht="23.25">
      <c r="A43" s="251"/>
      <c r="B43" s="251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2"/>
      <c r="P43" s="243"/>
      <c r="Q43" s="243"/>
    </row>
    <row r="44" spans="1:17" s="193" customFormat="1" ht="23.25">
      <c r="A44" s="337"/>
      <c r="B44" s="33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P44" s="248"/>
      <c r="Q44" s="248"/>
    </row>
    <row r="45" spans="1:17" s="193" customFormat="1" ht="23.25">
      <c r="A45" s="337"/>
      <c r="B45" s="337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P45" s="248"/>
      <c r="Q45" s="248"/>
    </row>
    <row r="46" spans="1:17" s="244" customFormat="1" ht="23.25">
      <c r="A46" s="249"/>
      <c r="B46" s="250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2"/>
      <c r="P46" s="243"/>
      <c r="Q46" s="243"/>
    </row>
    <row r="47" spans="1:17" s="244" customFormat="1" ht="23.25">
      <c r="A47" s="251"/>
      <c r="B47" s="251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2"/>
      <c r="P47" s="243"/>
      <c r="Q47" s="243"/>
    </row>
    <row r="48" spans="1:17" s="244" customFormat="1" ht="23.25">
      <c r="A48" s="251"/>
      <c r="B48" s="251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2"/>
      <c r="P48" s="243"/>
      <c r="Q48" s="243"/>
    </row>
    <row r="49" spans="1:17" s="244" customFormat="1" ht="23.25">
      <c r="A49" s="251"/>
      <c r="B49" s="251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2"/>
      <c r="P49" s="243"/>
      <c r="Q49" s="243"/>
    </row>
    <row r="50" spans="1:17" s="244" customFormat="1" ht="23.25">
      <c r="A50" s="251"/>
      <c r="B50" s="251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2"/>
      <c r="P50" s="243"/>
      <c r="Q50" s="243"/>
    </row>
    <row r="51" spans="1:17" s="244" customFormat="1" ht="23.25">
      <c r="A51" s="251"/>
      <c r="B51" s="251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2"/>
      <c r="P51" s="243"/>
      <c r="Q51" s="243"/>
    </row>
    <row r="52" spans="1:17" s="244" customFormat="1" ht="23.25">
      <c r="A52" s="251"/>
      <c r="B52" s="251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2"/>
      <c r="P52" s="243"/>
      <c r="Q52" s="243"/>
    </row>
    <row r="53" spans="1:17" s="244" customFormat="1" ht="23.25">
      <c r="A53" s="251"/>
      <c r="B53" s="251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2"/>
      <c r="P53" s="243"/>
      <c r="Q53" s="243"/>
    </row>
    <row r="54" spans="1:17" s="244" customFormat="1" ht="23.25">
      <c r="A54" s="251"/>
      <c r="B54" s="251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2"/>
      <c r="P54" s="243"/>
      <c r="Q54" s="243"/>
    </row>
    <row r="55" spans="1:17" s="244" customFormat="1" ht="23.25">
      <c r="A55" s="251"/>
      <c r="B55" s="251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2"/>
      <c r="P55" s="243"/>
      <c r="Q55" s="243"/>
    </row>
    <row r="56" spans="1:17" s="244" customFormat="1" ht="23.25">
      <c r="A56" s="251"/>
      <c r="B56" s="251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2"/>
      <c r="P56" s="243"/>
      <c r="Q56" s="243"/>
    </row>
    <row r="57" spans="1:17" s="244" customFormat="1" ht="23.25">
      <c r="A57" s="251"/>
      <c r="B57" s="251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2"/>
      <c r="P57" s="243"/>
      <c r="Q57" s="243"/>
    </row>
    <row r="58" spans="1:17" s="244" customFormat="1" ht="23.25">
      <c r="A58" s="251"/>
      <c r="B58" s="251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2"/>
      <c r="P58" s="243"/>
      <c r="Q58" s="243"/>
    </row>
    <row r="59" spans="1:17" s="244" customFormat="1" ht="23.25">
      <c r="A59" s="251"/>
      <c r="B59" s="251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2"/>
      <c r="P59" s="243"/>
      <c r="Q59" s="243"/>
    </row>
    <row r="60" spans="1:17" s="244" customFormat="1" ht="23.25">
      <c r="A60" s="251"/>
      <c r="B60" s="251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2"/>
      <c r="P60" s="243"/>
      <c r="Q60" s="243"/>
    </row>
    <row r="61" spans="1:17" s="193" customFormat="1" ht="23.25">
      <c r="A61" s="337"/>
      <c r="B61" s="337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P61" s="248"/>
      <c r="Q61" s="248"/>
    </row>
    <row r="62" spans="1:17" s="193" customFormat="1" ht="23.25">
      <c r="A62" s="337"/>
      <c r="B62" s="337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P62" s="248"/>
      <c r="Q62" s="248"/>
    </row>
    <row r="63" spans="1:17" s="244" customFormat="1" ht="23.25">
      <c r="A63" s="249"/>
      <c r="B63" s="250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2"/>
      <c r="P63" s="243"/>
      <c r="Q63" s="243"/>
    </row>
    <row r="64" spans="1:17" s="244" customFormat="1" ht="23.25">
      <c r="A64" s="251"/>
      <c r="B64" s="251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2"/>
      <c r="P64" s="243"/>
      <c r="Q64" s="243"/>
    </row>
    <row r="65" spans="1:17" s="244" customFormat="1" ht="23.25">
      <c r="A65" s="251"/>
      <c r="B65" s="251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2"/>
      <c r="P65" s="243"/>
      <c r="Q65" s="243"/>
    </row>
    <row r="66" spans="1:17" s="244" customFormat="1" ht="23.25">
      <c r="A66" s="251"/>
      <c r="B66" s="251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2"/>
      <c r="P66" s="243"/>
      <c r="Q66" s="243"/>
    </row>
    <row r="67" spans="1:17" s="244" customFormat="1" ht="23.25">
      <c r="A67" s="251"/>
      <c r="B67" s="251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2"/>
      <c r="P67" s="243"/>
      <c r="Q67" s="243"/>
    </row>
    <row r="68" spans="1:17" s="193" customFormat="1" ht="23.25">
      <c r="A68" s="337"/>
      <c r="B68" s="337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P68" s="248"/>
      <c r="Q68" s="248"/>
    </row>
    <row r="69" spans="1:17" s="193" customFormat="1" ht="23.25">
      <c r="A69" s="337"/>
      <c r="B69" s="337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P69" s="248"/>
      <c r="Q69" s="248"/>
    </row>
    <row r="70" spans="1:17" s="193" customFormat="1" ht="23.25">
      <c r="A70" s="247"/>
      <c r="B70" s="247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P70" s="248"/>
      <c r="Q70" s="248"/>
    </row>
    <row r="71" spans="1:17" s="244" customFormat="1" ht="23.25">
      <c r="A71" s="249"/>
      <c r="B71" s="250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2"/>
      <c r="P71" s="243"/>
      <c r="Q71" s="243"/>
    </row>
    <row r="72" spans="1:17" s="244" customFormat="1" ht="23.25">
      <c r="A72" s="251"/>
      <c r="B72" s="251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2"/>
      <c r="P72" s="243"/>
      <c r="Q72" s="243"/>
    </row>
    <row r="73" spans="1:17" s="193" customFormat="1" ht="23.25">
      <c r="A73" s="337"/>
      <c r="B73" s="337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P73" s="248"/>
      <c r="Q73" s="248"/>
    </row>
    <row r="74" spans="1:17" s="193" customFormat="1" ht="23.25">
      <c r="A74" s="337"/>
      <c r="B74" s="337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P74" s="248"/>
      <c r="Q74" s="248"/>
    </row>
    <row r="75" spans="1:17" s="244" customFormat="1" ht="23.25">
      <c r="A75" s="249"/>
      <c r="B75" s="250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2"/>
      <c r="P75" s="243"/>
      <c r="Q75" s="243"/>
    </row>
    <row r="76" spans="1:17" s="244" customFormat="1" ht="23.25">
      <c r="A76" s="251"/>
      <c r="B76" s="251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2"/>
      <c r="P76" s="243"/>
      <c r="Q76" s="243"/>
    </row>
    <row r="77" spans="1:17" s="244" customFormat="1" ht="23.25">
      <c r="A77" s="251"/>
      <c r="B77" s="252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2"/>
      <c r="P77" s="243"/>
      <c r="Q77" s="243"/>
    </row>
    <row r="78" spans="1:17" s="244" customFormat="1" ht="23.25">
      <c r="A78" s="251"/>
      <c r="B78" s="252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2"/>
      <c r="P78" s="243"/>
      <c r="Q78" s="243"/>
    </row>
    <row r="79" spans="1:17" s="244" customFormat="1" ht="23.25">
      <c r="A79" s="251"/>
      <c r="B79" s="252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2"/>
      <c r="P79" s="243"/>
      <c r="Q79" s="243"/>
    </row>
    <row r="80" spans="1:17" s="244" customFormat="1" ht="23.25">
      <c r="A80" s="251"/>
      <c r="B80" s="251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2"/>
      <c r="P80" s="243"/>
      <c r="Q80" s="243"/>
    </row>
    <row r="81" spans="1:17" s="244" customFormat="1" ht="23.25">
      <c r="A81" s="251"/>
      <c r="B81" s="252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2"/>
      <c r="P81" s="243"/>
      <c r="Q81" s="243"/>
    </row>
    <row r="82" spans="1:17" s="244" customFormat="1" ht="23.25">
      <c r="A82" s="251"/>
      <c r="B82" s="252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2"/>
      <c r="P82" s="243"/>
      <c r="Q82" s="243"/>
    </row>
    <row r="83" spans="1:17" s="244" customFormat="1" ht="23.25">
      <c r="A83" s="251"/>
      <c r="B83" s="252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2"/>
      <c r="P83" s="243"/>
      <c r="Q83" s="243"/>
    </row>
    <row r="84" spans="1:17" s="244" customFormat="1" ht="23.25">
      <c r="A84" s="251"/>
      <c r="B84" s="252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2"/>
      <c r="P84" s="243"/>
      <c r="Q84" s="243"/>
    </row>
    <row r="85" spans="1:17" s="193" customFormat="1" ht="23.25">
      <c r="A85" s="337"/>
      <c r="B85" s="337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P85" s="248"/>
      <c r="Q85" s="248"/>
    </row>
    <row r="86" spans="1:17" s="193" customFormat="1" ht="23.25">
      <c r="A86" s="337"/>
      <c r="B86" s="337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P86" s="248"/>
      <c r="Q86" s="248"/>
    </row>
    <row r="87" spans="1:17" s="244" customFormat="1" ht="23.25">
      <c r="A87" s="253"/>
      <c r="B87" s="254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2"/>
      <c r="P87" s="243"/>
      <c r="Q87" s="243"/>
    </row>
    <row r="88" spans="1:17" s="244" customFormat="1" ht="23.25">
      <c r="A88" s="255"/>
      <c r="B88" s="255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2"/>
      <c r="P88" s="243"/>
      <c r="Q88" s="243"/>
    </row>
    <row r="89" spans="1:17" s="244" customFormat="1" ht="23.25">
      <c r="A89" s="255"/>
      <c r="B89" s="255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2"/>
      <c r="P89" s="243"/>
      <c r="Q89" s="243"/>
    </row>
    <row r="90" spans="1:17" s="244" customFormat="1" ht="23.25">
      <c r="A90" s="255"/>
      <c r="B90" s="255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2"/>
      <c r="P90" s="243"/>
      <c r="Q90" s="243"/>
    </row>
    <row r="91" spans="1:17" s="244" customFormat="1" ht="23.25">
      <c r="A91" s="255"/>
      <c r="B91" s="255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2"/>
      <c r="P91" s="243"/>
      <c r="Q91" s="243"/>
    </row>
    <row r="92" spans="3:17" s="244" customFormat="1" ht="23.25"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42"/>
      <c r="P92" s="243"/>
      <c r="Q92" s="243"/>
    </row>
    <row r="93" spans="3:17" s="244" customFormat="1" ht="23.25"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42"/>
      <c r="P93" s="243"/>
      <c r="Q93" s="243"/>
    </row>
    <row r="94" spans="3:17" s="244" customFormat="1" ht="23.25"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42"/>
      <c r="P94" s="243"/>
      <c r="Q94" s="243"/>
    </row>
    <row r="95" spans="1:17" s="244" customFormat="1" ht="23.25">
      <c r="A95" s="255"/>
      <c r="B95" s="255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2"/>
      <c r="P95" s="243"/>
      <c r="Q95" s="243"/>
    </row>
    <row r="96" spans="1:17" s="244" customFormat="1" ht="23.25">
      <c r="A96" s="255"/>
      <c r="B96" s="255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2"/>
      <c r="P96" s="243"/>
      <c r="Q96" s="243"/>
    </row>
    <row r="97" spans="1:17" s="193" customFormat="1" ht="23.25">
      <c r="A97" s="337"/>
      <c r="B97" s="337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</row>
    <row r="98" spans="1:17" s="193" customFormat="1" ht="23.25">
      <c r="A98" s="337"/>
      <c r="B98" s="337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P98" s="248"/>
      <c r="Q98" s="248"/>
    </row>
    <row r="99" spans="1:17" s="244" customFormat="1" ht="23.25" customHeight="1">
      <c r="A99" s="253"/>
      <c r="B99" s="254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2"/>
      <c r="P99" s="243"/>
      <c r="Q99" s="243"/>
    </row>
    <row r="100" spans="3:17" s="244" customFormat="1" ht="23.25" customHeight="1"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2"/>
      <c r="P100" s="243"/>
      <c r="Q100" s="243"/>
    </row>
    <row r="101" spans="1:17" s="193" customFormat="1" ht="23.25">
      <c r="A101" s="337"/>
      <c r="B101" s="337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P101" s="248"/>
      <c r="Q101" s="248"/>
    </row>
    <row r="102" spans="1:17" s="193" customFormat="1" ht="21" customHeight="1">
      <c r="A102" s="337"/>
      <c r="B102" s="337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P102" s="248"/>
      <c r="Q102" s="248"/>
    </row>
    <row r="103" spans="2:17" s="257" customFormat="1" ht="23.25">
      <c r="B103" s="258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193"/>
      <c r="P103" s="248"/>
      <c r="Q103" s="248"/>
    </row>
    <row r="104" spans="2:17" s="257" customFormat="1" ht="23.25">
      <c r="B104" s="258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193"/>
      <c r="P104" s="248"/>
      <c r="Q104" s="248"/>
    </row>
    <row r="105" spans="2:17" s="244" customFormat="1" ht="23.25">
      <c r="B105" s="260"/>
      <c r="O105" s="242"/>
      <c r="P105" s="243"/>
      <c r="Q105" s="243"/>
    </row>
    <row r="106" spans="2:17" s="244" customFormat="1" ht="23.25">
      <c r="B106" s="260"/>
      <c r="O106" s="242"/>
      <c r="P106" s="243"/>
      <c r="Q106" s="243"/>
    </row>
    <row r="107" spans="2:17" s="244" customFormat="1" ht="23.25">
      <c r="B107" s="260"/>
      <c r="O107" s="242"/>
      <c r="P107" s="243"/>
      <c r="Q107" s="243"/>
    </row>
    <row r="108" spans="2:17" s="244" customFormat="1" ht="23.25">
      <c r="B108" s="260"/>
      <c r="O108" s="242"/>
      <c r="P108" s="243"/>
      <c r="Q108" s="243"/>
    </row>
    <row r="109" spans="2:17" s="244" customFormat="1" ht="23.25">
      <c r="B109" s="260"/>
      <c r="O109" s="242"/>
      <c r="P109" s="243"/>
      <c r="Q109" s="243"/>
    </row>
    <row r="110" spans="2:17" s="244" customFormat="1" ht="23.25">
      <c r="B110" s="260"/>
      <c r="O110" s="242"/>
      <c r="P110" s="243"/>
      <c r="Q110" s="243"/>
    </row>
    <row r="111" spans="2:17" s="244" customFormat="1" ht="23.25">
      <c r="B111" s="260"/>
      <c r="O111" s="242"/>
      <c r="P111" s="243"/>
      <c r="Q111" s="243"/>
    </row>
    <row r="112" spans="2:17" s="244" customFormat="1" ht="23.25">
      <c r="B112" s="260"/>
      <c r="O112" s="242"/>
      <c r="P112" s="243"/>
      <c r="Q112" s="243"/>
    </row>
    <row r="113" spans="2:17" s="244" customFormat="1" ht="23.25">
      <c r="B113" s="260"/>
      <c r="O113" s="242"/>
      <c r="P113" s="243"/>
      <c r="Q113" s="243"/>
    </row>
    <row r="114" spans="2:17" s="244" customFormat="1" ht="23.25">
      <c r="B114" s="260"/>
      <c r="O114" s="242"/>
      <c r="P114" s="243"/>
      <c r="Q114" s="243"/>
    </row>
    <row r="115" spans="2:17" s="244" customFormat="1" ht="23.25">
      <c r="B115" s="260"/>
      <c r="O115" s="242"/>
      <c r="P115" s="243"/>
      <c r="Q115" s="243"/>
    </row>
    <row r="116" spans="2:17" s="244" customFormat="1" ht="23.25">
      <c r="B116" s="260"/>
      <c r="O116" s="242"/>
      <c r="P116" s="243"/>
      <c r="Q116" s="243"/>
    </row>
    <row r="117" spans="2:17" s="244" customFormat="1" ht="23.25">
      <c r="B117" s="260"/>
      <c r="O117" s="242"/>
      <c r="P117" s="243"/>
      <c r="Q117" s="243"/>
    </row>
    <row r="118" spans="2:17" s="244" customFormat="1" ht="23.25">
      <c r="B118" s="260"/>
      <c r="O118" s="242"/>
      <c r="P118" s="243"/>
      <c r="Q118" s="243"/>
    </row>
    <row r="119" spans="2:17" s="244" customFormat="1" ht="23.25">
      <c r="B119" s="260"/>
      <c r="O119" s="242"/>
      <c r="P119" s="243"/>
      <c r="Q119" s="243"/>
    </row>
    <row r="120" spans="2:17" s="244" customFormat="1" ht="23.25">
      <c r="B120" s="260"/>
      <c r="O120" s="242"/>
      <c r="P120" s="243"/>
      <c r="Q120" s="243"/>
    </row>
    <row r="121" spans="2:17" s="244" customFormat="1" ht="23.25">
      <c r="B121" s="260"/>
      <c r="O121" s="242"/>
      <c r="P121" s="243"/>
      <c r="Q121" s="243"/>
    </row>
    <row r="122" spans="2:17" s="244" customFormat="1" ht="23.25">
      <c r="B122" s="260"/>
      <c r="O122" s="242"/>
      <c r="P122" s="243"/>
      <c r="Q122" s="243"/>
    </row>
    <row r="123" spans="2:17" s="244" customFormat="1" ht="23.25">
      <c r="B123" s="260"/>
      <c r="O123" s="242"/>
      <c r="P123" s="243"/>
      <c r="Q123" s="243"/>
    </row>
    <row r="124" spans="2:17" s="244" customFormat="1" ht="23.25">
      <c r="B124" s="260"/>
      <c r="O124" s="242"/>
      <c r="P124" s="243"/>
      <c r="Q124" s="243"/>
    </row>
    <row r="125" spans="2:17" s="244" customFormat="1" ht="23.25">
      <c r="B125" s="260"/>
      <c r="O125" s="242"/>
      <c r="P125" s="243"/>
      <c r="Q125" s="243"/>
    </row>
    <row r="126" spans="2:17" s="244" customFormat="1" ht="23.25">
      <c r="B126" s="260"/>
      <c r="O126" s="242"/>
      <c r="P126" s="243"/>
      <c r="Q126" s="243"/>
    </row>
    <row r="127" spans="2:17" s="244" customFormat="1" ht="23.25">
      <c r="B127" s="260"/>
      <c r="O127" s="242"/>
      <c r="P127" s="243"/>
      <c r="Q127" s="243"/>
    </row>
    <row r="128" spans="2:17" s="244" customFormat="1" ht="23.25">
      <c r="B128" s="260"/>
      <c r="O128" s="242"/>
      <c r="P128" s="243"/>
      <c r="Q128" s="243"/>
    </row>
    <row r="129" spans="2:17" s="244" customFormat="1" ht="23.25">
      <c r="B129" s="260"/>
      <c r="O129" s="242"/>
      <c r="P129" s="243"/>
      <c r="Q129" s="243"/>
    </row>
    <row r="130" spans="2:17" s="244" customFormat="1" ht="23.25">
      <c r="B130" s="260"/>
      <c r="O130" s="242"/>
      <c r="P130" s="243"/>
      <c r="Q130" s="243"/>
    </row>
    <row r="131" spans="2:17" s="244" customFormat="1" ht="23.25">
      <c r="B131" s="260"/>
      <c r="O131" s="242"/>
      <c r="P131" s="243"/>
      <c r="Q131" s="243"/>
    </row>
    <row r="132" spans="2:17" s="244" customFormat="1" ht="23.25">
      <c r="B132" s="260"/>
      <c r="O132" s="242"/>
      <c r="P132" s="243"/>
      <c r="Q132" s="243"/>
    </row>
    <row r="133" spans="2:17" s="244" customFormat="1" ht="23.25">
      <c r="B133" s="260"/>
      <c r="O133" s="242"/>
      <c r="P133" s="243"/>
      <c r="Q133" s="243"/>
    </row>
    <row r="134" spans="1:14" ht="23.25">
      <c r="A134" s="173"/>
      <c r="B134" s="261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</row>
    <row r="135" spans="1:14" ht="23.25">
      <c r="A135" s="173"/>
      <c r="B135" s="261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</row>
    <row r="136" spans="1:14" ht="23.25">
      <c r="A136" s="173"/>
      <c r="B136" s="261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</row>
    <row r="137" spans="1:14" ht="23.25">
      <c r="A137" s="173"/>
      <c r="B137" s="261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</row>
    <row r="138" spans="1:14" ht="23.25">
      <c r="A138" s="173"/>
      <c r="B138" s="261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</row>
    <row r="139" spans="1:14" ht="23.25">
      <c r="A139" s="173"/>
      <c r="B139" s="261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</row>
    <row r="140" spans="1:14" ht="23.25">
      <c r="A140" s="173"/>
      <c r="B140" s="261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</row>
    <row r="141" spans="1:14" ht="23.25">
      <c r="A141" s="173"/>
      <c r="B141" s="261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</row>
    <row r="142" spans="1:14" ht="23.25">
      <c r="A142" s="173"/>
      <c r="B142" s="261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</row>
    <row r="143" spans="1:14" ht="23.25">
      <c r="A143" s="173"/>
      <c r="B143" s="261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</row>
    <row r="144" spans="1:14" ht="23.25">
      <c r="A144" s="173"/>
      <c r="B144" s="261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</row>
    <row r="145" spans="1:14" ht="23.25">
      <c r="A145" s="173"/>
      <c r="B145" s="261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</row>
    <row r="146" spans="1:14" ht="23.25">
      <c r="A146" s="173"/>
      <c r="B146" s="261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</row>
    <row r="147" spans="1:14" ht="23.25">
      <c r="A147" s="173"/>
      <c r="B147" s="261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</row>
    <row r="148" spans="1:14" ht="23.25">
      <c r="A148" s="173"/>
      <c r="B148" s="261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</row>
    <row r="149" spans="1:14" ht="23.25">
      <c r="A149" s="173"/>
      <c r="B149" s="261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</row>
    <row r="150" spans="1:14" ht="23.25">
      <c r="A150" s="173"/>
      <c r="B150" s="261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</row>
    <row r="151" spans="1:14" ht="23.25">
      <c r="A151" s="173"/>
      <c r="B151" s="261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</row>
    <row r="152" spans="1:14" ht="23.25">
      <c r="A152" s="173"/>
      <c r="B152" s="261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</row>
    <row r="153" spans="1:14" ht="23.25">
      <c r="A153" s="173"/>
      <c r="B153" s="261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</row>
    <row r="154" spans="1:14" ht="23.25">
      <c r="A154" s="173"/>
      <c r="B154" s="261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</row>
    <row r="155" spans="1:14" ht="23.25">
      <c r="A155" s="173"/>
      <c r="B155" s="261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</row>
    <row r="156" spans="1:14" ht="23.25">
      <c r="A156" s="173"/>
      <c r="B156" s="261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</row>
    <row r="157" spans="1:14" ht="23.25">
      <c r="A157" s="173"/>
      <c r="B157" s="261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</row>
    <row r="158" spans="1:14" ht="23.25">
      <c r="A158" s="173"/>
      <c r="B158" s="261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</row>
    <row r="159" spans="1:14" ht="23.25">
      <c r="A159" s="173"/>
      <c r="B159" s="261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</row>
    <row r="160" spans="1:14" ht="23.25">
      <c r="A160" s="173"/>
      <c r="B160" s="261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</row>
    <row r="161" spans="1:14" ht="23.25">
      <c r="A161" s="173"/>
      <c r="B161" s="261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</row>
    <row r="162" spans="1:14" ht="23.25">
      <c r="A162" s="173"/>
      <c r="B162" s="261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</row>
    <row r="163" spans="1:14" ht="23.25">
      <c r="A163" s="173"/>
      <c r="B163" s="261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</row>
    <row r="164" spans="1:14" ht="23.25">
      <c r="A164" s="173"/>
      <c r="B164" s="261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</row>
    <row r="165" spans="1:14" ht="23.25">
      <c r="A165" s="173"/>
      <c r="B165" s="261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</row>
    <row r="166" spans="1:14" ht="23.25">
      <c r="A166" s="173"/>
      <c r="B166" s="261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</row>
    <row r="167" spans="1:14" ht="23.25">
      <c r="A167" s="173"/>
      <c r="B167" s="261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</row>
    <row r="168" spans="1:14" ht="23.25">
      <c r="A168" s="173"/>
      <c r="B168" s="261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</row>
    <row r="169" spans="1:14" ht="23.25">
      <c r="A169" s="173"/>
      <c r="B169" s="261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</row>
    <row r="170" spans="1:14" ht="23.25">
      <c r="A170" s="173"/>
      <c r="B170" s="261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</row>
    <row r="171" spans="1:14" ht="23.25">
      <c r="A171" s="173"/>
      <c r="B171" s="261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</row>
    <row r="172" spans="1:14" ht="23.25">
      <c r="A172" s="173"/>
      <c r="B172" s="261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</row>
    <row r="173" spans="1:14" ht="23.25">
      <c r="A173" s="173"/>
      <c r="B173" s="261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</row>
    <row r="174" spans="1:14" ht="23.25">
      <c r="A174" s="173"/>
      <c r="B174" s="261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</row>
    <row r="175" spans="1:14" ht="23.25">
      <c r="A175" s="173"/>
      <c r="B175" s="261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</row>
  </sheetData>
  <sheetProtection/>
  <mergeCells count="20">
    <mergeCell ref="A101:B101"/>
    <mergeCell ref="A102:B102"/>
    <mergeCell ref="A85:B85"/>
    <mergeCell ref="A86:B86"/>
    <mergeCell ref="A97:B97"/>
    <mergeCell ref="A98:B98"/>
    <mergeCell ref="A68:B68"/>
    <mergeCell ref="A69:B69"/>
    <mergeCell ref="A73:B73"/>
    <mergeCell ref="A74:B74"/>
    <mergeCell ref="A44:B44"/>
    <mergeCell ref="A45:B45"/>
    <mergeCell ref="A61:B61"/>
    <mergeCell ref="A62:B62"/>
    <mergeCell ref="A37:B37"/>
    <mergeCell ref="A38:B38"/>
    <mergeCell ref="A1:N1"/>
    <mergeCell ref="A2:N2"/>
    <mergeCell ref="A3:N3"/>
    <mergeCell ref="A4:N4"/>
  </mergeCells>
  <printOptions/>
  <pageMargins left="0.16" right="0.16" top="0.21" bottom="0.35" header="0.17" footer="0.16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SheetLayoutView="100" zoomScalePageLayoutView="0" workbookViewId="0" topLeftCell="A38">
      <selection activeCell="A1" sqref="A1:E82"/>
    </sheetView>
  </sheetViews>
  <sheetFormatPr defaultColWidth="9.140625" defaultRowHeight="12.75"/>
  <cols>
    <col min="1" max="2" width="16.7109375" style="2" customWidth="1"/>
    <col min="3" max="3" width="44.28125" style="2" customWidth="1"/>
    <col min="4" max="4" width="8.00390625" style="2" customWidth="1"/>
    <col min="5" max="5" width="18.57421875" style="2" customWidth="1"/>
    <col min="6" max="6" width="13.28125" style="2" customWidth="1"/>
    <col min="7" max="7" width="20.00390625" style="2" customWidth="1"/>
    <col min="8" max="8" width="9.140625" style="2" customWidth="1"/>
    <col min="9" max="9" width="25.421875" style="2" customWidth="1"/>
    <col min="10" max="16384" width="9.140625" style="2" customWidth="1"/>
  </cols>
  <sheetData>
    <row r="1" spans="1:5" ht="23.25">
      <c r="A1" s="294" t="s">
        <v>180</v>
      </c>
      <c r="B1" s="295"/>
      <c r="C1" s="295"/>
      <c r="D1" s="296" t="s">
        <v>372</v>
      </c>
      <c r="E1" s="296"/>
    </row>
    <row r="2" spans="1:5" ht="23.25">
      <c r="A2" s="83" t="s">
        <v>32</v>
      </c>
      <c r="B2" s="82"/>
      <c r="C2" s="82"/>
      <c r="D2" s="82"/>
      <c r="E2" s="82"/>
    </row>
    <row r="3" spans="1:6" ht="23.25">
      <c r="A3" s="297" t="s">
        <v>33</v>
      </c>
      <c r="B3" s="298"/>
      <c r="C3" s="298"/>
      <c r="D3" s="298"/>
      <c r="E3" s="298"/>
      <c r="F3" s="84"/>
    </row>
    <row r="4" spans="1:6" ht="24" thickBot="1">
      <c r="A4" s="85"/>
      <c r="B4" s="85"/>
      <c r="C4" s="85"/>
      <c r="D4" s="299" t="s">
        <v>373</v>
      </c>
      <c r="E4" s="299"/>
      <c r="F4" s="19"/>
    </row>
    <row r="5" spans="1:5" ht="24.75" customHeight="1">
      <c r="A5" s="300" t="s">
        <v>34</v>
      </c>
      <c r="B5" s="301"/>
      <c r="C5" s="305" t="s">
        <v>0</v>
      </c>
      <c r="D5" s="298" t="s">
        <v>1</v>
      </c>
      <c r="E5" s="86" t="s">
        <v>35</v>
      </c>
    </row>
    <row r="6" spans="1:5" ht="24.75" customHeight="1">
      <c r="A6" s="87" t="s">
        <v>36</v>
      </c>
      <c r="B6" s="87" t="s">
        <v>37</v>
      </c>
      <c r="C6" s="305"/>
      <c r="D6" s="298"/>
      <c r="E6" s="88" t="s">
        <v>37</v>
      </c>
    </row>
    <row r="7" spans="1:5" ht="24.75" customHeight="1" thickBot="1">
      <c r="A7" s="89" t="s">
        <v>38</v>
      </c>
      <c r="B7" s="89" t="s">
        <v>38</v>
      </c>
      <c r="C7" s="306"/>
      <c r="D7" s="308"/>
      <c r="E7" s="90" t="s">
        <v>38</v>
      </c>
    </row>
    <row r="8" spans="1:5" s="93" customFormat="1" ht="24" thickTop="1">
      <c r="A8" s="91"/>
      <c r="B8" s="91">
        <v>6705997.07</v>
      </c>
      <c r="C8" s="92" t="s">
        <v>39</v>
      </c>
      <c r="D8" s="92"/>
      <c r="E8" s="91">
        <v>6705997.07</v>
      </c>
    </row>
    <row r="9" spans="1:5" ht="23.25">
      <c r="A9" s="10"/>
      <c r="B9" s="10"/>
      <c r="C9" s="94" t="s">
        <v>371</v>
      </c>
      <c r="D9" s="8"/>
      <c r="E9" s="10"/>
    </row>
    <row r="10" spans="1:5" ht="23.25">
      <c r="A10" s="10">
        <f>'หมายเหตุ 1  '!C8</f>
        <v>151000</v>
      </c>
      <c r="B10" s="10">
        <f>+'หมายเหตุ 1  '!D8</f>
        <v>0</v>
      </c>
      <c r="C10" s="8" t="s">
        <v>40</v>
      </c>
      <c r="D10" s="9" t="s">
        <v>259</v>
      </c>
      <c r="E10" s="10">
        <f>'หมายเหตุ 1  '!D8</f>
        <v>0</v>
      </c>
    </row>
    <row r="11" spans="1:5" ht="23.25">
      <c r="A11" s="10">
        <f>'หมายเหตุ 1  '!C14</f>
        <v>174000</v>
      </c>
      <c r="B11" s="10">
        <f>+'หมายเหตุ 1  '!D14</f>
        <v>1263</v>
      </c>
      <c r="C11" s="8" t="s">
        <v>41</v>
      </c>
      <c r="D11" s="9" t="s">
        <v>260</v>
      </c>
      <c r="E11" s="10">
        <f>'หมายเหตุ 1  '!D14</f>
        <v>1263</v>
      </c>
    </row>
    <row r="12" spans="1:5" ht="23.25">
      <c r="A12" s="10">
        <f>'หมายเหตุ 1  '!C27</f>
        <v>145000</v>
      </c>
      <c r="B12" s="10">
        <f>+'หมายเหตุ 1  '!D27</f>
        <v>5270</v>
      </c>
      <c r="C12" s="8" t="s">
        <v>42</v>
      </c>
      <c r="D12" s="9" t="s">
        <v>261</v>
      </c>
      <c r="E12" s="10">
        <f>'หมายเหตุ 1  '!D27</f>
        <v>5270</v>
      </c>
    </row>
    <row r="13" spans="1:5" ht="23.25">
      <c r="A13" s="10">
        <f>'หมายเหตุ 1  '!C31</f>
        <v>250000</v>
      </c>
      <c r="B13" s="10">
        <f>+'หมายเหตุ 1  '!D31</f>
        <v>15735</v>
      </c>
      <c r="C13" s="8" t="s">
        <v>43</v>
      </c>
      <c r="D13" s="9" t="s">
        <v>262</v>
      </c>
      <c r="E13" s="10">
        <f>'หมายเหตุ 1  '!D31</f>
        <v>15735</v>
      </c>
    </row>
    <row r="14" spans="1:5" ht="23.25">
      <c r="A14" s="10">
        <f>'หมายเหตุ 1  '!C34</f>
        <v>230000</v>
      </c>
      <c r="B14" s="10">
        <f>+'หมายเหตุ 1  '!D34</f>
        <v>42200</v>
      </c>
      <c r="C14" s="8" t="s">
        <v>44</v>
      </c>
      <c r="D14" s="9" t="s">
        <v>263</v>
      </c>
      <c r="E14" s="10">
        <f>'หมายเหตุ 1  '!D34</f>
        <v>42200</v>
      </c>
    </row>
    <row r="15" spans="1:5" ht="23.25">
      <c r="A15" s="10">
        <f>'หมายเหตุ 1  '!C39</f>
        <v>21935000</v>
      </c>
      <c r="B15" s="10">
        <f>+'หมายเหตุ 1  '!D39</f>
        <v>1212054.8399999999</v>
      </c>
      <c r="C15" s="8" t="s">
        <v>45</v>
      </c>
      <c r="D15" s="9" t="s">
        <v>264</v>
      </c>
      <c r="E15" s="10">
        <f>'หมายเหตุ 1  '!D39</f>
        <v>1212054.8399999999</v>
      </c>
    </row>
    <row r="16" spans="1:5" ht="23.25">
      <c r="A16" s="10">
        <f>'หมายเหตุ 1  '!C51</f>
        <v>11500000</v>
      </c>
      <c r="B16" s="10">
        <f>+'หมายเหตุ 1  '!D51</f>
        <v>0</v>
      </c>
      <c r="C16" s="8" t="s">
        <v>46</v>
      </c>
      <c r="D16" s="9" t="s">
        <v>265</v>
      </c>
      <c r="E16" s="10">
        <f>'หมายเหตุ 1  '!D51</f>
        <v>0</v>
      </c>
    </row>
    <row r="17" spans="1:5" ht="23.25">
      <c r="A17" s="10"/>
      <c r="B17" s="10">
        <f>+'หมายเหตุ 1  '!D55</f>
        <v>0</v>
      </c>
      <c r="C17" s="8" t="s">
        <v>100</v>
      </c>
      <c r="D17" s="9"/>
      <c r="E17" s="10">
        <f>+'หมายเหตุ 1  '!G55</f>
        <v>0</v>
      </c>
    </row>
    <row r="18" spans="1:5" ht="24" thickBot="1">
      <c r="A18" s="17">
        <f>SUM(A8:A17)</f>
        <v>34385000</v>
      </c>
      <c r="B18" s="17">
        <f>SUM(B10:B17)</f>
        <v>1276522.8399999999</v>
      </c>
      <c r="C18" s="8"/>
      <c r="D18" s="9"/>
      <c r="E18" s="17">
        <f>SUM(E10:E17)</f>
        <v>1276522.8399999999</v>
      </c>
    </row>
    <row r="19" spans="2:5" ht="24" thickTop="1">
      <c r="B19" s="10">
        <f>+'หมายเหตุ2 '!C25</f>
        <v>7983.01</v>
      </c>
      <c r="C19" s="8" t="s">
        <v>47</v>
      </c>
      <c r="D19" s="9" t="s">
        <v>277</v>
      </c>
      <c r="E19" s="10">
        <f>+'หมายเหตุ2 '!C14</f>
        <v>7983.01</v>
      </c>
    </row>
    <row r="20" spans="2:5" ht="23.25">
      <c r="B20" s="10">
        <f>E20</f>
        <v>0</v>
      </c>
      <c r="C20" s="8" t="s">
        <v>166</v>
      </c>
      <c r="D20" s="9" t="s">
        <v>278</v>
      </c>
      <c r="E20" s="10">
        <v>0</v>
      </c>
    </row>
    <row r="21" spans="2:5" ht="23.25">
      <c r="B21" s="10">
        <f aca="true" t="shared" si="0" ref="B21:B26">E21</f>
        <v>0</v>
      </c>
      <c r="C21" s="8" t="s">
        <v>167</v>
      </c>
      <c r="D21" s="9" t="s">
        <v>279</v>
      </c>
      <c r="E21" s="10">
        <v>0</v>
      </c>
    </row>
    <row r="22" spans="2:5" ht="23.25">
      <c r="B22" s="10">
        <f t="shared" si="0"/>
        <v>901.07</v>
      </c>
      <c r="C22" s="8" t="s">
        <v>238</v>
      </c>
      <c r="D22" s="9"/>
      <c r="E22" s="10">
        <v>901.07</v>
      </c>
    </row>
    <row r="23" spans="2:5" ht="23.25">
      <c r="B23" s="10">
        <f t="shared" si="0"/>
        <v>7765</v>
      </c>
      <c r="C23" s="8" t="s">
        <v>367</v>
      </c>
      <c r="D23" s="9"/>
      <c r="E23" s="10">
        <v>7765</v>
      </c>
    </row>
    <row r="24" spans="2:5" ht="23.25">
      <c r="B24" s="10">
        <f t="shared" si="0"/>
        <v>0</v>
      </c>
      <c r="C24" s="8" t="s">
        <v>162</v>
      </c>
      <c r="D24" s="9"/>
      <c r="E24" s="10">
        <v>0</v>
      </c>
    </row>
    <row r="25" spans="2:5" ht="23.25">
      <c r="B25" s="10">
        <f t="shared" si="0"/>
        <v>0</v>
      </c>
      <c r="C25" s="8" t="s">
        <v>163</v>
      </c>
      <c r="D25" s="9"/>
      <c r="E25" s="10">
        <v>0</v>
      </c>
    </row>
    <row r="26" spans="2:5" ht="23.25">
      <c r="B26" s="10">
        <f t="shared" si="0"/>
        <v>0</v>
      </c>
      <c r="C26" s="8" t="s">
        <v>51</v>
      </c>
      <c r="D26" s="9" t="s">
        <v>280</v>
      </c>
      <c r="E26" s="10">
        <v>0</v>
      </c>
    </row>
    <row r="27" spans="2:5" ht="23.25">
      <c r="B27" s="10"/>
      <c r="C27" s="8"/>
      <c r="D27" s="9"/>
      <c r="E27" s="10">
        <v>0</v>
      </c>
    </row>
    <row r="28" spans="2:5" ht="23.25">
      <c r="B28" s="10"/>
      <c r="C28" s="8"/>
      <c r="D28" s="9"/>
      <c r="E28" s="10"/>
    </row>
    <row r="29" spans="2:5" ht="23.25">
      <c r="B29" s="10"/>
      <c r="C29" s="8"/>
      <c r="D29" s="9"/>
      <c r="E29" s="10"/>
    </row>
    <row r="30" spans="2:5" ht="23.25">
      <c r="B30" s="10"/>
      <c r="C30" s="95"/>
      <c r="D30" s="9"/>
      <c r="E30" s="10"/>
    </row>
    <row r="31" spans="2:5" ht="23.25">
      <c r="B31" s="10"/>
      <c r="C31" s="8"/>
      <c r="D31" s="9"/>
      <c r="E31" s="10"/>
    </row>
    <row r="32" spans="2:5" ht="23.25">
      <c r="B32" s="96">
        <f>SUM(B19:B31)</f>
        <v>16649.08</v>
      </c>
      <c r="C32" s="8"/>
      <c r="D32" s="97"/>
      <c r="E32" s="96">
        <f>SUM(E19:E31)</f>
        <v>16649.08</v>
      </c>
    </row>
    <row r="33" spans="2:5" ht="23.25">
      <c r="B33" s="10"/>
      <c r="C33" s="8"/>
      <c r="D33" s="97"/>
      <c r="E33" s="10"/>
    </row>
    <row r="34" spans="2:5" ht="23.25">
      <c r="B34" s="10"/>
      <c r="C34" s="8"/>
      <c r="D34" s="97"/>
      <c r="E34" s="10"/>
    </row>
    <row r="35" spans="2:5" s="98" customFormat="1" ht="24" thickBot="1">
      <c r="B35" s="17">
        <f>+B18+B32</f>
        <v>1293171.92</v>
      </c>
      <c r="C35" s="99" t="s">
        <v>48</v>
      </c>
      <c r="D35" s="100"/>
      <c r="E35" s="17">
        <f>+E18+E32</f>
        <v>1293171.92</v>
      </c>
    </row>
    <row r="36" ht="24" thickTop="1">
      <c r="E36" s="101"/>
    </row>
    <row r="37" ht="27.75" customHeight="1" thickBot="1">
      <c r="E37" s="101"/>
    </row>
    <row r="38" spans="1:5" ht="24.75" customHeight="1" thickTop="1">
      <c r="A38" s="302" t="s">
        <v>34</v>
      </c>
      <c r="B38" s="303"/>
      <c r="C38" s="304" t="s">
        <v>0</v>
      </c>
      <c r="D38" s="307" t="s">
        <v>1</v>
      </c>
      <c r="E38" s="102" t="s">
        <v>35</v>
      </c>
    </row>
    <row r="39" spans="1:5" ht="24.75" customHeight="1">
      <c r="A39" s="87" t="s">
        <v>36</v>
      </c>
      <c r="B39" s="87" t="s">
        <v>37</v>
      </c>
      <c r="C39" s="305"/>
      <c r="D39" s="298"/>
      <c r="E39" s="103" t="s">
        <v>37</v>
      </c>
    </row>
    <row r="40" spans="1:5" ht="24.75" customHeight="1" thickBot="1">
      <c r="A40" s="89" t="s">
        <v>38</v>
      </c>
      <c r="B40" s="89" t="s">
        <v>38</v>
      </c>
      <c r="C40" s="306"/>
      <c r="D40" s="308"/>
      <c r="E40" s="104" t="s">
        <v>38</v>
      </c>
    </row>
    <row r="41" spans="1:5" ht="24" thickTop="1">
      <c r="A41" s="105"/>
      <c r="B41" s="105"/>
      <c r="C41" s="106" t="s">
        <v>49</v>
      </c>
      <c r="D41" s="107"/>
      <c r="E41" s="108"/>
    </row>
    <row r="42" spans="1:9" ht="23.25">
      <c r="A42" s="10">
        <v>3520700</v>
      </c>
      <c r="B42" s="10">
        <f>E42</f>
        <v>0</v>
      </c>
      <c r="C42" s="8" t="s">
        <v>9</v>
      </c>
      <c r="D42" s="9" t="s">
        <v>266</v>
      </c>
      <c r="E42" s="10">
        <v>0</v>
      </c>
      <c r="I42" s="3"/>
    </row>
    <row r="43" spans="1:9" ht="23.25">
      <c r="A43" s="10">
        <v>2626000</v>
      </c>
      <c r="B43" s="10">
        <f aca="true" t="shared" si="1" ref="B43:B51">E43</f>
        <v>218720</v>
      </c>
      <c r="C43" s="8" t="s">
        <v>257</v>
      </c>
      <c r="D43" s="9" t="s">
        <v>267</v>
      </c>
      <c r="E43" s="10">
        <v>218720</v>
      </c>
      <c r="I43" s="3"/>
    </row>
    <row r="44" spans="1:9" ht="23.25">
      <c r="A44" s="10">
        <v>9672000</v>
      </c>
      <c r="B44" s="10">
        <f t="shared" si="1"/>
        <v>553020</v>
      </c>
      <c r="C44" s="8" t="s">
        <v>258</v>
      </c>
      <c r="D44" s="9" t="s">
        <v>268</v>
      </c>
      <c r="E44" s="10">
        <v>553020</v>
      </c>
      <c r="G44" s="2">
        <f>5018000+798000+1025000+765000+587000+1289000+190000</f>
        <v>9672000</v>
      </c>
      <c r="I44" s="3"/>
    </row>
    <row r="45" spans="1:9" ht="23.25">
      <c r="A45" s="10">
        <v>1513000</v>
      </c>
      <c r="B45" s="10">
        <f t="shared" si="1"/>
        <v>23100</v>
      </c>
      <c r="C45" s="8" t="s">
        <v>17</v>
      </c>
      <c r="D45" s="9" t="s">
        <v>269</v>
      </c>
      <c r="E45" s="10">
        <v>23100</v>
      </c>
      <c r="G45" s="2">
        <f>642000+170000+155000+131000+145000+205000+65000</f>
        <v>1513000</v>
      </c>
      <c r="I45" s="13"/>
    </row>
    <row r="46" spans="1:9" ht="23.25">
      <c r="A46" s="10">
        <v>5768340</v>
      </c>
      <c r="B46" s="10">
        <f t="shared" si="1"/>
        <v>0</v>
      </c>
      <c r="C46" s="8" t="s">
        <v>19</v>
      </c>
      <c r="D46" s="9" t="s">
        <v>270</v>
      </c>
      <c r="E46" s="10">
        <v>0</v>
      </c>
      <c r="G46" s="2">
        <f>1117340+410000+980000+465000+80000+1310000+50000+1080000+126000+150000</f>
        <v>5768340</v>
      </c>
      <c r="I46" s="3"/>
    </row>
    <row r="47" spans="1:7" ht="23.25">
      <c r="A47" s="10">
        <v>3127060</v>
      </c>
      <c r="B47" s="10">
        <f t="shared" si="1"/>
        <v>0</v>
      </c>
      <c r="C47" s="8" t="s">
        <v>21</v>
      </c>
      <c r="D47" s="9" t="s">
        <v>271</v>
      </c>
      <c r="E47" s="10">
        <v>0</v>
      </c>
      <c r="G47" s="2">
        <f>580000+375000+1282060+140000+570000+50000+30000+100000</f>
        <v>3127060</v>
      </c>
    </row>
    <row r="48" spans="1:7" ht="23.25">
      <c r="A48" s="10">
        <v>1080000</v>
      </c>
      <c r="B48" s="10">
        <f t="shared" si="1"/>
        <v>50443.89</v>
      </c>
      <c r="C48" s="8" t="s">
        <v>23</v>
      </c>
      <c r="D48" s="9" t="s">
        <v>272</v>
      </c>
      <c r="E48" s="10">
        <v>50443.89</v>
      </c>
      <c r="G48" s="2">
        <f>480000+35000+55000+10000+500000</f>
        <v>1080000</v>
      </c>
    </row>
    <row r="49" spans="1:7" ht="23.25">
      <c r="A49" s="10">
        <v>2690500</v>
      </c>
      <c r="B49" s="10">
        <f t="shared" si="1"/>
        <v>0</v>
      </c>
      <c r="C49" s="8" t="s">
        <v>27</v>
      </c>
      <c r="D49" s="9" t="s">
        <v>273</v>
      </c>
      <c r="E49" s="10">
        <v>0</v>
      </c>
      <c r="G49" s="2">
        <f>542100+203100+110200+1145100+200000+90000+400000</f>
        <v>2690500</v>
      </c>
    </row>
    <row r="50" spans="1:7" ht="23.25">
      <c r="A50" s="10">
        <v>1732400</v>
      </c>
      <c r="B50" s="10">
        <f t="shared" si="1"/>
        <v>0</v>
      </c>
      <c r="C50" s="8" t="s">
        <v>29</v>
      </c>
      <c r="D50" s="9" t="s">
        <v>275</v>
      </c>
      <c r="E50" s="10"/>
      <c r="G50" s="2">
        <f>1639900+92500</f>
        <v>1732400</v>
      </c>
    </row>
    <row r="51" spans="1:5" ht="23.25">
      <c r="A51" s="10">
        <v>25000</v>
      </c>
      <c r="B51" s="10">
        <f t="shared" si="1"/>
        <v>0</v>
      </c>
      <c r="C51" s="8" t="s">
        <v>101</v>
      </c>
      <c r="D51" s="9" t="s">
        <v>276</v>
      </c>
      <c r="E51" s="10"/>
    </row>
    <row r="52" spans="1:7" ht="23.25">
      <c r="A52" s="10">
        <v>2630000</v>
      </c>
      <c r="B52" s="10">
        <f>E52</f>
        <v>0</v>
      </c>
      <c r="C52" s="8" t="s">
        <v>25</v>
      </c>
      <c r="D52" s="9" t="s">
        <v>274</v>
      </c>
      <c r="E52" s="10"/>
      <c r="G52" s="2">
        <f>20000+2252000+180000+160000+18000</f>
        <v>2630000</v>
      </c>
    </row>
    <row r="53" spans="1:5" ht="24" thickBot="1">
      <c r="A53" s="17">
        <f>SUM(A42:A52)</f>
        <v>34385000</v>
      </c>
      <c r="B53" s="17">
        <f>SUM(B42:B52)</f>
        <v>845283.89</v>
      </c>
      <c r="C53" s="8"/>
      <c r="D53" s="9"/>
      <c r="E53" s="17">
        <f>SUM(E42:E52)</f>
        <v>845283.89</v>
      </c>
    </row>
    <row r="54" spans="1:5" ht="24" thickTop="1">
      <c r="A54" s="3"/>
      <c r="B54" s="10">
        <f>E54</f>
        <v>5500</v>
      </c>
      <c r="C54" s="8" t="s">
        <v>50</v>
      </c>
      <c r="D54" s="9" t="s">
        <v>281</v>
      </c>
      <c r="E54" s="10">
        <v>5500</v>
      </c>
    </row>
    <row r="55" spans="1:5" ht="23.25">
      <c r="A55" s="3"/>
      <c r="B55" s="10">
        <f>E55</f>
        <v>55263.86</v>
      </c>
      <c r="C55" s="8" t="s">
        <v>47</v>
      </c>
      <c r="D55" s="9" t="s">
        <v>277</v>
      </c>
      <c r="E55" s="10">
        <f>+'หมายเหตุ2 '!D14</f>
        <v>55263.86</v>
      </c>
    </row>
    <row r="56" spans="1:5" ht="23.25">
      <c r="A56" s="3"/>
      <c r="B56" s="10">
        <f>E56</f>
        <v>9440</v>
      </c>
      <c r="C56" s="8" t="s">
        <v>8</v>
      </c>
      <c r="D56" s="9" t="s">
        <v>278</v>
      </c>
      <c r="E56" s="10">
        <v>9440</v>
      </c>
    </row>
    <row r="57" spans="1:5" ht="23.25">
      <c r="A57" s="3"/>
      <c r="B57" s="10">
        <f>E57</f>
        <v>0</v>
      </c>
      <c r="C57" s="8" t="s">
        <v>167</v>
      </c>
      <c r="D57" s="9" t="s">
        <v>279</v>
      </c>
      <c r="E57" s="10">
        <v>0</v>
      </c>
    </row>
    <row r="58" spans="1:5" ht="23.25">
      <c r="A58" s="3"/>
      <c r="B58" s="10"/>
      <c r="C58" s="8"/>
      <c r="D58" s="9"/>
      <c r="E58" s="10"/>
    </row>
    <row r="59" spans="1:5" ht="23.25">
      <c r="A59" s="3"/>
      <c r="B59" s="10"/>
      <c r="C59" s="8"/>
      <c r="D59" s="9"/>
      <c r="E59" s="10"/>
    </row>
    <row r="60" spans="1:5" ht="23.25">
      <c r="A60" s="3"/>
      <c r="B60" s="10"/>
      <c r="C60" s="8"/>
      <c r="D60" s="9"/>
      <c r="E60" s="10"/>
    </row>
    <row r="61" spans="1:5" ht="23.25">
      <c r="A61" s="3"/>
      <c r="B61" s="10"/>
      <c r="C61" s="8"/>
      <c r="D61" s="9"/>
      <c r="E61" s="10"/>
    </row>
    <row r="62" spans="1:5" ht="23.25">
      <c r="A62" s="3"/>
      <c r="B62" s="10"/>
      <c r="C62" s="8"/>
      <c r="D62" s="9"/>
      <c r="E62" s="10"/>
    </row>
    <row r="63" spans="1:5" ht="23.25">
      <c r="A63" s="3"/>
      <c r="B63" s="10"/>
      <c r="C63" s="8"/>
      <c r="D63" s="9"/>
      <c r="E63" s="10"/>
    </row>
    <row r="64" spans="1:5" ht="23.25">
      <c r="A64" s="3"/>
      <c r="B64" s="10"/>
      <c r="C64" s="8"/>
      <c r="D64" s="97"/>
      <c r="E64" s="10"/>
    </row>
    <row r="65" spans="1:5" ht="23.25">
      <c r="A65" s="3"/>
      <c r="B65" s="10"/>
      <c r="C65" s="8"/>
      <c r="D65" s="109"/>
      <c r="E65" s="10"/>
    </row>
    <row r="66" spans="1:5" ht="23.25">
      <c r="A66" s="3"/>
      <c r="B66" s="10"/>
      <c r="C66" s="110"/>
      <c r="D66" s="97"/>
      <c r="E66" s="10"/>
    </row>
    <row r="67" spans="1:5" ht="23.25">
      <c r="A67" s="3"/>
      <c r="B67" s="10"/>
      <c r="C67" s="110"/>
      <c r="D67" s="97"/>
      <c r="E67" s="10"/>
    </row>
    <row r="68" spans="1:5" ht="23.25">
      <c r="A68" s="3"/>
      <c r="B68" s="10"/>
      <c r="C68" s="111"/>
      <c r="D68" s="97"/>
      <c r="E68" s="10"/>
    </row>
    <row r="69" spans="1:5" ht="23.25">
      <c r="A69" s="3"/>
      <c r="B69" s="10"/>
      <c r="C69" s="110"/>
      <c r="D69" s="97"/>
      <c r="E69" s="10"/>
    </row>
    <row r="70" spans="1:5" ht="23.25">
      <c r="A70" s="3"/>
      <c r="B70" s="10"/>
      <c r="C70" s="110"/>
      <c r="D70" s="97"/>
      <c r="E70" s="10"/>
    </row>
    <row r="71" spans="1:5" ht="23.25">
      <c r="A71" s="3"/>
      <c r="B71" s="10"/>
      <c r="C71" s="110"/>
      <c r="D71" s="97"/>
      <c r="E71" s="10"/>
    </row>
    <row r="72" spans="1:5" s="98" customFormat="1" ht="23.25">
      <c r="A72" s="112"/>
      <c r="B72" s="96">
        <f>SUM(B54:B71)</f>
        <v>70203.86</v>
      </c>
      <c r="C72" s="113"/>
      <c r="D72" s="114"/>
      <c r="E72" s="96">
        <f>SUM(E54:E71)</f>
        <v>70203.86</v>
      </c>
    </row>
    <row r="73" spans="1:5" s="98" customFormat="1" ht="23.25">
      <c r="A73" s="112"/>
      <c r="B73" s="115">
        <f>+B53+B72</f>
        <v>915487.75</v>
      </c>
      <c r="C73" s="99" t="s">
        <v>52</v>
      </c>
      <c r="D73" s="116"/>
      <c r="E73" s="115">
        <f>+E53+E72</f>
        <v>915487.75</v>
      </c>
    </row>
    <row r="74" spans="1:5" ht="23.25">
      <c r="A74" s="3"/>
      <c r="B74" s="10">
        <f>+B35-B73</f>
        <v>377684.1699999999</v>
      </c>
      <c r="C74" s="117" t="s">
        <v>53</v>
      </c>
      <c r="D74" s="118"/>
      <c r="E74" s="10">
        <f>+E35-E73</f>
        <v>377684.1699999999</v>
      </c>
    </row>
    <row r="75" spans="1:5" ht="23.25">
      <c r="A75" s="3"/>
      <c r="B75" s="10"/>
      <c r="C75" s="119" t="s">
        <v>54</v>
      </c>
      <c r="D75" s="118"/>
      <c r="E75" s="10"/>
    </row>
    <row r="76" spans="1:5" ht="23.25">
      <c r="A76" s="3"/>
      <c r="B76" s="10"/>
      <c r="C76" s="117" t="s">
        <v>55</v>
      </c>
      <c r="D76" s="118"/>
      <c r="E76" s="10"/>
    </row>
    <row r="77" spans="1:5" s="98" customFormat="1" ht="24" thickBot="1">
      <c r="A77" s="112"/>
      <c r="B77" s="17">
        <f>+B8+B74</f>
        <v>7083681.24</v>
      </c>
      <c r="C77" s="99" t="s">
        <v>56</v>
      </c>
      <c r="D77" s="116"/>
      <c r="E77" s="17">
        <f>+E8+E74</f>
        <v>7083681.24</v>
      </c>
    </row>
    <row r="78" ht="24" thickTop="1">
      <c r="B78" s="3"/>
    </row>
    <row r="79" ht="23.25">
      <c r="A79" s="120" t="s">
        <v>364</v>
      </c>
    </row>
    <row r="80" ht="23.25">
      <c r="A80" s="120" t="s">
        <v>294</v>
      </c>
    </row>
    <row r="81" ht="23.25">
      <c r="A81" s="120" t="s">
        <v>295</v>
      </c>
    </row>
    <row r="82" ht="23.25">
      <c r="C82" s="2" t="s">
        <v>207</v>
      </c>
    </row>
  </sheetData>
  <sheetProtection/>
  <mergeCells count="10">
    <mergeCell ref="A1:C1"/>
    <mergeCell ref="D1:E1"/>
    <mergeCell ref="A3:E3"/>
    <mergeCell ref="D4:E4"/>
    <mergeCell ref="A5:B5"/>
    <mergeCell ref="A38:B38"/>
    <mergeCell ref="C38:C40"/>
    <mergeCell ref="D38:D40"/>
    <mergeCell ref="C5:C7"/>
    <mergeCell ref="D5:D7"/>
  </mergeCells>
  <printOptions/>
  <pageMargins left="0.75" right="0.39" top="0.27" bottom="0.2" header="0.2" footer="0.17"/>
  <pageSetup horizontalDpi="600" verticalDpi="600" orientation="portrait" paperSize="9" scale="68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view="pageBreakPreview" zoomScaleSheetLayoutView="100" zoomScalePageLayoutView="0" workbookViewId="0" topLeftCell="A10">
      <selection activeCell="B10" sqref="B10"/>
    </sheetView>
  </sheetViews>
  <sheetFormatPr defaultColWidth="9.140625" defaultRowHeight="12.75"/>
  <cols>
    <col min="1" max="1" width="8.28125" style="2" customWidth="1"/>
    <col min="2" max="2" width="35.57421875" style="2" customWidth="1"/>
    <col min="3" max="3" width="19.57421875" style="2" customWidth="1"/>
    <col min="4" max="4" width="8.7109375" style="2" customWidth="1"/>
    <col min="5" max="5" width="20.28125" style="2" customWidth="1"/>
    <col min="6" max="6" width="27.421875" style="2" customWidth="1"/>
    <col min="7" max="16384" width="9.140625" style="2" customWidth="1"/>
  </cols>
  <sheetData>
    <row r="1" spans="1:5" ht="23.25">
      <c r="A1" s="81" t="s">
        <v>217</v>
      </c>
      <c r="B1" s="81"/>
      <c r="C1" s="81"/>
      <c r="D1" s="81"/>
      <c r="E1" s="81"/>
    </row>
    <row r="2" spans="1:5" ht="23.25">
      <c r="A2" s="81" t="s">
        <v>218</v>
      </c>
      <c r="B2" s="81"/>
      <c r="C2" s="81"/>
      <c r="D2" s="81"/>
      <c r="E2" s="81"/>
    </row>
    <row r="3" spans="1:5" ht="23.25">
      <c r="A3" s="121" t="s">
        <v>374</v>
      </c>
      <c r="B3" s="121"/>
      <c r="C3" s="121"/>
      <c r="D3" s="121"/>
      <c r="E3" s="121"/>
    </row>
    <row r="4" spans="1:5" ht="23.25">
      <c r="A4" s="122"/>
      <c r="B4" s="122"/>
      <c r="C4" s="122"/>
      <c r="D4" s="122"/>
      <c r="E4" s="122"/>
    </row>
    <row r="5" spans="1:5" ht="23.25">
      <c r="A5" s="123" t="s">
        <v>202</v>
      </c>
      <c r="C5" s="122" t="s">
        <v>35</v>
      </c>
      <c r="D5" s="98"/>
      <c r="E5" s="122" t="s">
        <v>208</v>
      </c>
    </row>
    <row r="6" spans="2:5" ht="23.25">
      <c r="B6" s="2" t="s">
        <v>209</v>
      </c>
      <c r="C6" s="124">
        <f>'หมายเหตุ 1  '!G58</f>
        <v>1276522.8399999999</v>
      </c>
      <c r="D6" s="125"/>
      <c r="E6" s="124">
        <f>'หมายเหตุ 1  '!D58</f>
        <v>1276522.8399999999</v>
      </c>
    </row>
    <row r="7" spans="2:5" ht="23.25">
      <c r="B7" s="2" t="s">
        <v>210</v>
      </c>
      <c r="C7" s="126">
        <f>'หมายเหตุ2 '!C14</f>
        <v>7983.01</v>
      </c>
      <c r="D7" s="125"/>
      <c r="E7" s="126">
        <f>'หมายเหตุ2 '!C25</f>
        <v>7983.01</v>
      </c>
    </row>
    <row r="8" spans="2:5" ht="23.25">
      <c r="B8" s="2" t="s">
        <v>8</v>
      </c>
      <c r="C8" s="127"/>
      <c r="D8" s="125"/>
      <c r="E8" s="127"/>
    </row>
    <row r="9" spans="2:5" ht="23.25">
      <c r="B9" s="2" t="s">
        <v>386</v>
      </c>
      <c r="C9" s="127">
        <v>0</v>
      </c>
      <c r="D9" s="125"/>
      <c r="E9" s="127">
        <f aca="true" t="shared" si="0" ref="E9:E14">C9</f>
        <v>0</v>
      </c>
    </row>
    <row r="10" spans="2:5" ht="23.25">
      <c r="B10" s="2" t="s">
        <v>167</v>
      </c>
      <c r="C10" s="127">
        <v>0</v>
      </c>
      <c r="D10" s="125"/>
      <c r="E10" s="127">
        <f t="shared" si="0"/>
        <v>0</v>
      </c>
    </row>
    <row r="11" spans="2:5" ht="23.25">
      <c r="B11" s="2" t="s">
        <v>367</v>
      </c>
      <c r="C11" s="127">
        <v>7765</v>
      </c>
      <c r="D11" s="125"/>
      <c r="E11" s="127">
        <f t="shared" si="0"/>
        <v>7765</v>
      </c>
    </row>
    <row r="12" spans="2:5" ht="23.25">
      <c r="B12" s="2" t="s">
        <v>238</v>
      </c>
      <c r="C12" s="127">
        <v>901.07</v>
      </c>
      <c r="D12" s="125"/>
      <c r="E12" s="127">
        <f t="shared" si="0"/>
        <v>901.07</v>
      </c>
    </row>
    <row r="13" spans="2:5" ht="23.25">
      <c r="B13" s="2" t="s">
        <v>169</v>
      </c>
      <c r="C13" s="127">
        <v>0</v>
      </c>
      <c r="D13" s="125"/>
      <c r="E13" s="127">
        <f t="shared" si="0"/>
        <v>0</v>
      </c>
    </row>
    <row r="14" spans="2:5" ht="23.25">
      <c r="B14" s="2" t="s">
        <v>51</v>
      </c>
      <c r="C14" s="127">
        <v>0</v>
      </c>
      <c r="D14" s="125"/>
      <c r="E14" s="127">
        <f t="shared" si="0"/>
        <v>0</v>
      </c>
    </row>
    <row r="15" spans="2:5" ht="24" thickBot="1">
      <c r="B15" s="122" t="s">
        <v>88</v>
      </c>
      <c r="C15" s="128">
        <f>SUM(C6:C14)</f>
        <v>1293171.92</v>
      </c>
      <c r="D15" s="112"/>
      <c r="E15" s="128">
        <f>SUM(E6:E14)</f>
        <v>1293171.92</v>
      </c>
    </row>
    <row r="16" spans="1:5" ht="24" thickTop="1">
      <c r="A16" s="123" t="s">
        <v>49</v>
      </c>
      <c r="C16" s="3"/>
      <c r="D16" s="3"/>
      <c r="E16" s="3"/>
    </row>
    <row r="17" spans="1:5" ht="23.25">
      <c r="A17" s="123"/>
      <c r="B17" s="2" t="s">
        <v>211</v>
      </c>
      <c r="C17" s="124">
        <f>'รับ-จ่ายเงินสด'!E53</f>
        <v>845283.89</v>
      </c>
      <c r="D17" s="3"/>
      <c r="E17" s="124">
        <f>'รับ-จ่ายเงินสด'!B53</f>
        <v>845283.89</v>
      </c>
    </row>
    <row r="18" spans="2:5" ht="23.25">
      <c r="B18" s="2" t="s">
        <v>212</v>
      </c>
      <c r="C18" s="124">
        <f>'หมายเหตุ2 '!D14</f>
        <v>55263.86</v>
      </c>
      <c r="D18" s="3"/>
      <c r="E18" s="124">
        <f>'หมายเหตุ2 '!D25</f>
        <v>55263.86</v>
      </c>
    </row>
    <row r="19" spans="2:5" ht="23.25">
      <c r="B19" s="2" t="s">
        <v>213</v>
      </c>
      <c r="C19" s="126">
        <v>5500</v>
      </c>
      <c r="D19" s="3"/>
      <c r="E19" s="126">
        <f>C19</f>
        <v>5500</v>
      </c>
    </row>
    <row r="20" spans="2:5" ht="23.25">
      <c r="B20" s="2" t="s">
        <v>166</v>
      </c>
      <c r="C20" s="127">
        <v>9440</v>
      </c>
      <c r="D20" s="3"/>
      <c r="E20" s="127">
        <f>C20</f>
        <v>9440</v>
      </c>
    </row>
    <row r="21" spans="2:5" ht="23.25">
      <c r="B21" s="2" t="s">
        <v>384</v>
      </c>
      <c r="C21" s="127">
        <v>0</v>
      </c>
      <c r="D21" s="3"/>
      <c r="E21" s="127">
        <v>0</v>
      </c>
    </row>
    <row r="22" spans="2:5" ht="23.25">
      <c r="B22" s="2" t="s">
        <v>167</v>
      </c>
      <c r="C22" s="127">
        <v>0</v>
      </c>
      <c r="D22" s="3"/>
      <c r="E22" s="127">
        <f>C22</f>
        <v>0</v>
      </c>
    </row>
    <row r="23" spans="2:5" ht="23.25">
      <c r="B23" s="2" t="s">
        <v>171</v>
      </c>
      <c r="C23" s="127">
        <v>0</v>
      </c>
      <c r="D23" s="3"/>
      <c r="E23" s="127">
        <f>C23</f>
        <v>0</v>
      </c>
    </row>
    <row r="24" spans="2:5" ht="23.25">
      <c r="B24" s="2" t="s">
        <v>172</v>
      </c>
      <c r="C24" s="127">
        <v>0</v>
      </c>
      <c r="D24" s="3"/>
      <c r="E24" s="127">
        <f>C24</f>
        <v>0</v>
      </c>
    </row>
    <row r="25" spans="2:5" ht="24" thickBot="1">
      <c r="B25" s="122" t="s">
        <v>88</v>
      </c>
      <c r="C25" s="128">
        <f>SUM(C17:C24)</f>
        <v>915487.75</v>
      </c>
      <c r="D25" s="112"/>
      <c r="E25" s="128">
        <f>SUM(E17:E24)</f>
        <v>915487.75</v>
      </c>
    </row>
    <row r="26" spans="2:5" ht="24.75" thickBot="1" thickTop="1">
      <c r="B26" s="122" t="s">
        <v>214</v>
      </c>
      <c r="C26" s="129">
        <f>C15-C25</f>
        <v>377684.1699999999</v>
      </c>
      <c r="D26" s="112"/>
      <c r="E26" s="129">
        <f>E15-E25</f>
        <v>377684.1699999999</v>
      </c>
    </row>
    <row r="27" spans="3:5" ht="24" thickTop="1">
      <c r="C27" s="3"/>
      <c r="D27" s="3"/>
      <c r="E27" s="3"/>
    </row>
    <row r="28" spans="3:5" ht="23.25">
      <c r="C28" s="3"/>
      <c r="D28" s="3"/>
      <c r="E28" s="3"/>
    </row>
    <row r="29" spans="1:5" ht="23.25">
      <c r="A29" s="2" t="s">
        <v>375</v>
      </c>
      <c r="C29" s="3"/>
      <c r="D29" s="3"/>
      <c r="E29" s="3"/>
    </row>
    <row r="30" spans="1:5" ht="23.25">
      <c r="A30" s="2" t="s">
        <v>361</v>
      </c>
      <c r="C30" s="3"/>
      <c r="D30" s="3"/>
      <c r="E30" s="3"/>
    </row>
    <row r="31" spans="1:5" ht="23.25">
      <c r="A31" s="2" t="s">
        <v>362</v>
      </c>
      <c r="C31" s="3"/>
      <c r="D31" s="3"/>
      <c r="E31" s="3"/>
    </row>
    <row r="32" spans="3:5" ht="23.25">
      <c r="C32" s="3"/>
      <c r="D32" s="3"/>
      <c r="E32" s="3"/>
    </row>
    <row r="33" spans="3:5" ht="23.25">
      <c r="C33" s="3"/>
      <c r="D33" s="3"/>
      <c r="E33" s="3"/>
    </row>
    <row r="34" spans="3:5" ht="23.25">
      <c r="C34" s="3"/>
      <c r="D34" s="3"/>
      <c r="E34" s="3"/>
    </row>
    <row r="35" spans="3:5" ht="23.25">
      <c r="C35" s="3"/>
      <c r="D35" s="3"/>
      <c r="E35" s="3"/>
    </row>
    <row r="36" spans="3:5" ht="23.25">
      <c r="C36" s="3"/>
      <c r="D36" s="3"/>
      <c r="E36" s="3"/>
    </row>
    <row r="37" spans="3:5" ht="23.25">
      <c r="C37" s="3"/>
      <c r="D37" s="3"/>
      <c r="E37" s="3"/>
    </row>
    <row r="38" spans="3:5" ht="23.25">
      <c r="C38" s="3"/>
      <c r="D38" s="3"/>
      <c r="E38" s="3"/>
    </row>
    <row r="39" spans="3:5" ht="23.25">
      <c r="C39" s="3"/>
      <c r="D39" s="3"/>
      <c r="E39" s="3"/>
    </row>
    <row r="40" spans="3:5" ht="23.25">
      <c r="C40" s="3"/>
      <c r="D40" s="3"/>
      <c r="E40" s="3"/>
    </row>
    <row r="41" spans="3:5" ht="23.25">
      <c r="C41" s="3"/>
      <c r="D41" s="3"/>
      <c r="E41" s="3"/>
    </row>
    <row r="42" spans="3:5" ht="23.25">
      <c r="C42" s="3"/>
      <c r="D42" s="3"/>
      <c r="E42" s="3"/>
    </row>
    <row r="43" spans="3:5" ht="23.25">
      <c r="C43" s="3"/>
      <c r="D43" s="3"/>
      <c r="E43" s="3"/>
    </row>
    <row r="44" spans="3:5" ht="23.25">
      <c r="C44" s="3"/>
      <c r="D44" s="3"/>
      <c r="E44" s="3"/>
    </row>
    <row r="45" spans="3:5" ht="23.25">
      <c r="C45" s="3"/>
      <c r="D45" s="3"/>
      <c r="E45" s="3"/>
    </row>
    <row r="46" spans="3:5" ht="23.25">
      <c r="C46" s="3"/>
      <c r="D46" s="3"/>
      <c r="E46" s="3"/>
    </row>
    <row r="47" spans="3:5" ht="23.25">
      <c r="C47" s="3"/>
      <c r="D47" s="3"/>
      <c r="E47" s="3"/>
    </row>
    <row r="48" spans="3:5" ht="23.25">
      <c r="C48" s="3"/>
      <c r="D48" s="3"/>
      <c r="E48" s="3"/>
    </row>
    <row r="49" spans="3:5" ht="23.25">
      <c r="C49" s="3"/>
      <c r="D49" s="3"/>
      <c r="E49" s="3"/>
    </row>
    <row r="50" spans="3:5" ht="23.25">
      <c r="C50" s="3"/>
      <c r="D50" s="3"/>
      <c r="E50" s="3"/>
    </row>
    <row r="51" spans="3:5" ht="23.25">
      <c r="C51" s="3"/>
      <c r="D51" s="3"/>
      <c r="E51" s="3"/>
    </row>
    <row r="52" spans="3:5" ht="23.25">
      <c r="C52" s="3"/>
      <c r="D52" s="3"/>
      <c r="E52" s="3"/>
    </row>
    <row r="53" spans="3:5" ht="23.25">
      <c r="C53" s="3"/>
      <c r="D53" s="3"/>
      <c r="E53" s="3"/>
    </row>
    <row r="54" spans="3:5" ht="23.25">
      <c r="C54" s="3"/>
      <c r="D54" s="3"/>
      <c r="E54" s="3"/>
    </row>
    <row r="55" spans="3:5" ht="23.25">
      <c r="C55" s="3"/>
      <c r="D55" s="3"/>
      <c r="E55" s="3"/>
    </row>
    <row r="56" spans="3:5" ht="23.25">
      <c r="C56" s="3"/>
      <c r="D56" s="3"/>
      <c r="E56" s="3"/>
    </row>
    <row r="57" spans="3:5" ht="23.25">
      <c r="C57" s="3"/>
      <c r="D57" s="3"/>
      <c r="E57" s="3"/>
    </row>
    <row r="58" spans="3:5" ht="23.25">
      <c r="C58" s="3"/>
      <c r="D58" s="3"/>
      <c r="E58" s="3"/>
    </row>
    <row r="59" spans="3:5" ht="23.25">
      <c r="C59" s="3"/>
      <c r="D59" s="3"/>
      <c r="E59" s="3"/>
    </row>
    <row r="60" spans="3:5" ht="23.25">
      <c r="C60" s="3"/>
      <c r="D60" s="3"/>
      <c r="E60" s="3"/>
    </row>
    <row r="61" spans="3:5" ht="23.25">
      <c r="C61" s="3"/>
      <c r="D61" s="3"/>
      <c r="E61" s="3"/>
    </row>
    <row r="62" spans="3:5" ht="23.25">
      <c r="C62" s="3"/>
      <c r="D62" s="3"/>
      <c r="E62" s="3"/>
    </row>
    <row r="63" spans="3:5" ht="23.25">
      <c r="C63" s="3"/>
      <c r="D63" s="3"/>
      <c r="E63" s="3"/>
    </row>
    <row r="64" spans="3:5" ht="23.25">
      <c r="C64" s="3"/>
      <c r="D64" s="3"/>
      <c r="E64" s="3"/>
    </row>
    <row r="65" spans="3:5" ht="23.25">
      <c r="C65" s="3"/>
      <c r="D65" s="3"/>
      <c r="E65" s="3"/>
    </row>
    <row r="66" spans="3:5" ht="23.25">
      <c r="C66" s="3"/>
      <c r="D66" s="3"/>
      <c r="E66" s="3"/>
    </row>
    <row r="67" spans="3:5" ht="23.25">
      <c r="C67" s="3"/>
      <c r="D67" s="3"/>
      <c r="E67" s="3"/>
    </row>
    <row r="68" spans="3:5" ht="23.25">
      <c r="C68" s="3"/>
      <c r="D68" s="3"/>
      <c r="E68" s="3"/>
    </row>
    <row r="69" spans="3:5" ht="23.25">
      <c r="C69" s="3"/>
      <c r="D69" s="3"/>
      <c r="E69" s="3"/>
    </row>
    <row r="70" spans="3:5" ht="23.25">
      <c r="C70" s="3"/>
      <c r="D70" s="3"/>
      <c r="E70" s="3"/>
    </row>
    <row r="71" spans="3:5" ht="23.25">
      <c r="C71" s="3"/>
      <c r="D71" s="3"/>
      <c r="E71" s="3"/>
    </row>
    <row r="72" spans="3:5" ht="23.25">
      <c r="C72" s="3"/>
      <c r="D72" s="3"/>
      <c r="E72" s="3"/>
    </row>
    <row r="73" spans="3:5" ht="23.25">
      <c r="C73" s="3"/>
      <c r="D73" s="3"/>
      <c r="E73" s="3"/>
    </row>
    <row r="74" spans="3:5" ht="23.25">
      <c r="C74" s="3"/>
      <c r="D74" s="3"/>
      <c r="E74" s="3"/>
    </row>
    <row r="75" spans="3:5" ht="23.25">
      <c r="C75" s="3"/>
      <c r="D75" s="3"/>
      <c r="E75" s="3"/>
    </row>
    <row r="76" spans="3:5" ht="23.25">
      <c r="C76" s="3"/>
      <c r="D76" s="3"/>
      <c r="E76" s="3"/>
    </row>
    <row r="77" spans="3:5" ht="23.25">
      <c r="C77" s="3"/>
      <c r="D77" s="3"/>
      <c r="E77" s="3"/>
    </row>
    <row r="78" spans="3:5" ht="23.25">
      <c r="C78" s="3"/>
      <c r="D78" s="3"/>
      <c r="E78" s="3"/>
    </row>
    <row r="79" spans="3:5" ht="23.25">
      <c r="C79" s="3"/>
      <c r="D79" s="3"/>
      <c r="E79" s="3"/>
    </row>
    <row r="80" spans="3:5" ht="23.25">
      <c r="C80" s="3"/>
      <c r="D80" s="3"/>
      <c r="E80" s="3"/>
    </row>
    <row r="81" spans="3:5" ht="23.25">
      <c r="C81" s="3"/>
      <c r="D81" s="3"/>
      <c r="E81" s="3"/>
    </row>
    <row r="82" spans="3:5" ht="23.25">
      <c r="C82" s="3"/>
      <c r="D82" s="3"/>
      <c r="E82" s="3"/>
    </row>
    <row r="83" spans="3:5" ht="23.25">
      <c r="C83" s="3"/>
      <c r="D83" s="3"/>
      <c r="E83" s="3"/>
    </row>
    <row r="84" spans="3:5" ht="23.25">
      <c r="C84" s="3"/>
      <c r="D84" s="3"/>
      <c r="E84" s="3"/>
    </row>
    <row r="85" spans="3:5" ht="23.25">
      <c r="C85" s="3"/>
      <c r="D85" s="3"/>
      <c r="E85" s="3"/>
    </row>
    <row r="86" spans="3:5" ht="23.25">
      <c r="C86" s="3"/>
      <c r="D86" s="3"/>
      <c r="E86" s="3"/>
    </row>
    <row r="87" spans="3:5" ht="23.25">
      <c r="C87" s="3"/>
      <c r="D87" s="3"/>
      <c r="E87" s="3"/>
    </row>
    <row r="88" spans="3:5" ht="23.25">
      <c r="C88" s="3"/>
      <c r="D88" s="3"/>
      <c r="E88" s="3"/>
    </row>
    <row r="89" spans="3:5" ht="23.25">
      <c r="C89" s="3"/>
      <c r="D89" s="3"/>
      <c r="E89" s="3"/>
    </row>
    <row r="90" spans="3:5" ht="23.25">
      <c r="C90" s="3"/>
      <c r="D90" s="3"/>
      <c r="E90" s="3"/>
    </row>
    <row r="91" spans="3:5" ht="23.25">
      <c r="C91" s="3"/>
      <c r="D91" s="3"/>
      <c r="E91" s="3"/>
    </row>
    <row r="92" spans="3:5" ht="23.25">
      <c r="C92" s="3"/>
      <c r="D92" s="3"/>
      <c r="E92" s="3"/>
    </row>
    <row r="93" spans="3:5" ht="23.25">
      <c r="C93" s="3"/>
      <c r="D93" s="3"/>
      <c r="E93" s="3"/>
    </row>
  </sheetData>
  <sheetProtection/>
  <printOptions/>
  <pageMargins left="1.07" right="0.27" top="0.7" bottom="0.2362204724409449" header="0.2755905511811024" footer="0.1574803149606299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1">
      <selection activeCell="A1" sqref="A1:G58"/>
    </sheetView>
  </sheetViews>
  <sheetFormatPr defaultColWidth="9.140625" defaultRowHeight="12.75"/>
  <cols>
    <col min="1" max="1" width="6.421875" style="20" customWidth="1"/>
    <col min="2" max="2" width="37.8515625" style="20" customWidth="1"/>
    <col min="3" max="4" width="16.7109375" style="20" customWidth="1"/>
    <col min="5" max="5" width="4.7109375" style="20" customWidth="1"/>
    <col min="6" max="7" width="16.7109375" style="20" customWidth="1"/>
    <col min="8" max="8" width="15.7109375" style="20" customWidth="1"/>
    <col min="9" max="16384" width="9.140625" style="20" customWidth="1"/>
  </cols>
  <sheetData>
    <row r="1" spans="1:7" ht="23.25">
      <c r="A1" s="311" t="s">
        <v>179</v>
      </c>
      <c r="B1" s="311"/>
      <c r="C1" s="311"/>
      <c r="D1" s="311"/>
      <c r="E1" s="311"/>
      <c r="F1" s="311"/>
      <c r="G1" s="311"/>
    </row>
    <row r="2" spans="1:7" ht="23.25">
      <c r="A2" s="311" t="s">
        <v>106</v>
      </c>
      <c r="B2" s="311"/>
      <c r="C2" s="311"/>
      <c r="D2" s="311"/>
      <c r="E2" s="311"/>
      <c r="F2" s="311"/>
      <c r="G2" s="311"/>
    </row>
    <row r="3" spans="1:7" ht="23.25">
      <c r="A3" s="311" t="s">
        <v>368</v>
      </c>
      <c r="B3" s="311"/>
      <c r="C3" s="311"/>
      <c r="D3" s="311"/>
      <c r="E3" s="311"/>
      <c r="F3" s="311"/>
      <c r="G3" s="311"/>
    </row>
    <row r="4" spans="1:6" ht="23.25">
      <c r="A4" s="21" t="s">
        <v>107</v>
      </c>
      <c r="B4" s="21"/>
      <c r="C4" s="22"/>
      <c r="D4" s="22"/>
      <c r="E4" s="22"/>
      <c r="F4" s="23"/>
    </row>
    <row r="5" spans="1:7" ht="23.25">
      <c r="A5" s="312" t="s">
        <v>0</v>
      </c>
      <c r="B5" s="313"/>
      <c r="C5" s="309" t="s">
        <v>108</v>
      </c>
      <c r="D5" s="309" t="s">
        <v>109</v>
      </c>
      <c r="E5" s="24" t="s">
        <v>110</v>
      </c>
      <c r="F5" s="24" t="s">
        <v>111</v>
      </c>
      <c r="G5" s="309" t="s">
        <v>144</v>
      </c>
    </row>
    <row r="6" spans="1:7" ht="23.25">
      <c r="A6" s="314"/>
      <c r="B6" s="315"/>
      <c r="C6" s="310"/>
      <c r="D6" s="310"/>
      <c r="E6" s="25" t="s">
        <v>112</v>
      </c>
      <c r="F6" s="25" t="s">
        <v>113</v>
      </c>
      <c r="G6" s="310"/>
    </row>
    <row r="7" spans="1:7" s="30" customFormat="1" ht="23.25">
      <c r="A7" s="26" t="s">
        <v>114</v>
      </c>
      <c r="B7" s="27"/>
      <c r="C7" s="28">
        <f>+C8+C14+C27+C31+C34</f>
        <v>950000</v>
      </c>
      <c r="D7" s="28">
        <f>+D8+D14+D27+D31+D34</f>
        <v>64468</v>
      </c>
      <c r="E7" s="29" t="s">
        <v>115</v>
      </c>
      <c r="F7" s="28">
        <f>C7-D7</f>
        <v>885532</v>
      </c>
      <c r="G7" s="28">
        <f>+G8+G14+G27+G31+G34</f>
        <v>64468</v>
      </c>
    </row>
    <row r="8" spans="1:8" ht="23.25">
      <c r="A8" s="31" t="s">
        <v>75</v>
      </c>
      <c r="B8" s="32"/>
      <c r="C8" s="33">
        <f>SUM(C9:C12)</f>
        <v>151000</v>
      </c>
      <c r="D8" s="33">
        <f>SUM(D9:D12)</f>
        <v>0</v>
      </c>
      <c r="E8" s="34" t="s">
        <v>115</v>
      </c>
      <c r="F8" s="33">
        <f>C8-D8</f>
        <v>151000</v>
      </c>
      <c r="G8" s="33">
        <f>SUM(G9:G13)</f>
        <v>0</v>
      </c>
      <c r="H8" s="35"/>
    </row>
    <row r="9" spans="1:7" ht="23.25">
      <c r="A9" s="36"/>
      <c r="B9" s="37" t="s">
        <v>67</v>
      </c>
      <c r="C9" s="38">
        <v>48000</v>
      </c>
      <c r="D9" s="38">
        <f>G9</f>
        <v>0</v>
      </c>
      <c r="E9" s="39" t="s">
        <v>115</v>
      </c>
      <c r="F9" s="38">
        <f>C9-D9</f>
        <v>48000</v>
      </c>
      <c r="G9" s="38">
        <v>0</v>
      </c>
    </row>
    <row r="10" spans="1:7" ht="23.25">
      <c r="A10" s="36"/>
      <c r="B10" s="37" t="s">
        <v>66</v>
      </c>
      <c r="C10" s="38">
        <v>90000</v>
      </c>
      <c r="D10" s="38">
        <f>G10</f>
        <v>0</v>
      </c>
      <c r="E10" s="39" t="s">
        <v>115</v>
      </c>
      <c r="F10" s="38">
        <f>C10-D10</f>
        <v>90000</v>
      </c>
      <c r="G10" s="38">
        <v>0</v>
      </c>
    </row>
    <row r="11" spans="1:7" ht="23.25">
      <c r="A11" s="36"/>
      <c r="B11" s="37" t="s">
        <v>68</v>
      </c>
      <c r="C11" s="38">
        <v>10000</v>
      </c>
      <c r="D11" s="38">
        <f>G11</f>
        <v>0</v>
      </c>
      <c r="E11" s="39" t="s">
        <v>115</v>
      </c>
      <c r="F11" s="38">
        <f>C11-D11</f>
        <v>10000</v>
      </c>
      <c r="G11" s="38">
        <v>0</v>
      </c>
    </row>
    <row r="12" spans="1:7" ht="23.25">
      <c r="A12" s="36"/>
      <c r="B12" s="37" t="s">
        <v>69</v>
      </c>
      <c r="C12" s="38">
        <v>3000</v>
      </c>
      <c r="D12" s="38">
        <f>G12</f>
        <v>0</v>
      </c>
      <c r="E12" s="39" t="s">
        <v>115</v>
      </c>
      <c r="F12" s="38">
        <f>+C12-D12</f>
        <v>3000</v>
      </c>
      <c r="G12" s="38">
        <v>0</v>
      </c>
    </row>
    <row r="13" spans="1:7" ht="23.25">
      <c r="A13" s="36"/>
      <c r="B13" s="37"/>
      <c r="C13" s="38"/>
      <c r="D13" s="38">
        <f>G13</f>
        <v>0</v>
      </c>
      <c r="E13" s="39"/>
      <c r="F13" s="38"/>
      <c r="G13" s="38"/>
    </row>
    <row r="14" spans="1:7" ht="23.25">
      <c r="A14" s="31" t="s">
        <v>76</v>
      </c>
      <c r="B14" s="37"/>
      <c r="C14" s="33">
        <f>SUM(C15:C25)</f>
        <v>174000</v>
      </c>
      <c r="D14" s="33">
        <f>SUM(D15:D26)</f>
        <v>1263</v>
      </c>
      <c r="E14" s="34" t="s">
        <v>115</v>
      </c>
      <c r="F14" s="33">
        <f>C14-D14</f>
        <v>172737</v>
      </c>
      <c r="G14" s="33">
        <f>SUM(G15:G26)</f>
        <v>1263</v>
      </c>
    </row>
    <row r="15" spans="1:7" ht="23.25">
      <c r="A15" s="36"/>
      <c r="B15" s="37" t="s">
        <v>239</v>
      </c>
      <c r="C15" s="38">
        <v>3000</v>
      </c>
      <c r="D15" s="40">
        <f>G15</f>
        <v>0</v>
      </c>
      <c r="E15" s="39" t="s">
        <v>115</v>
      </c>
      <c r="F15" s="38">
        <f aca="true" t="shared" si="0" ref="F15:F21">+C15-D15</f>
        <v>3000</v>
      </c>
      <c r="G15" s="40">
        <v>0</v>
      </c>
    </row>
    <row r="16" spans="1:7" ht="23.25">
      <c r="A16" s="36"/>
      <c r="B16" s="37" t="s">
        <v>240</v>
      </c>
      <c r="C16" s="38">
        <v>1000</v>
      </c>
      <c r="D16" s="40">
        <f aca="true" t="shared" si="1" ref="D16:D25">G16</f>
        <v>0</v>
      </c>
      <c r="E16" s="39"/>
      <c r="F16" s="38"/>
      <c r="G16" s="40">
        <v>0</v>
      </c>
    </row>
    <row r="17" spans="1:7" ht="23.25">
      <c r="A17" s="36"/>
      <c r="B17" s="37" t="s">
        <v>241</v>
      </c>
      <c r="C17" s="38">
        <v>30000</v>
      </c>
      <c r="D17" s="40">
        <f t="shared" si="1"/>
        <v>1000</v>
      </c>
      <c r="E17" s="39" t="s">
        <v>115</v>
      </c>
      <c r="F17" s="38">
        <f>C17-D17</f>
        <v>29000</v>
      </c>
      <c r="G17" s="40">
        <v>1000</v>
      </c>
    </row>
    <row r="18" spans="1:7" ht="23.25">
      <c r="A18" s="36"/>
      <c r="B18" s="37" t="s">
        <v>170</v>
      </c>
      <c r="C18" s="38">
        <v>1000</v>
      </c>
      <c r="D18" s="40">
        <f t="shared" si="1"/>
        <v>0</v>
      </c>
      <c r="E18" s="39" t="s">
        <v>115</v>
      </c>
      <c r="F18" s="38">
        <f>C18-D18</f>
        <v>1000</v>
      </c>
      <c r="G18" s="40">
        <v>0</v>
      </c>
    </row>
    <row r="19" spans="1:7" ht="23.25">
      <c r="A19" s="36"/>
      <c r="B19" s="41" t="s">
        <v>242</v>
      </c>
      <c r="C19" s="38">
        <v>3000</v>
      </c>
      <c r="D19" s="40">
        <f t="shared" si="1"/>
        <v>200</v>
      </c>
      <c r="E19" s="39" t="s">
        <v>115</v>
      </c>
      <c r="F19" s="38">
        <f>C19-D19</f>
        <v>2800</v>
      </c>
      <c r="G19" s="40">
        <v>200</v>
      </c>
    </row>
    <row r="20" spans="1:7" ht="23.25">
      <c r="A20" s="36"/>
      <c r="B20" s="37" t="s">
        <v>243</v>
      </c>
      <c r="C20" s="38">
        <v>50000</v>
      </c>
      <c r="D20" s="40">
        <f t="shared" si="1"/>
        <v>0</v>
      </c>
      <c r="E20" s="39" t="s">
        <v>115</v>
      </c>
      <c r="F20" s="38">
        <f t="shared" si="0"/>
        <v>50000</v>
      </c>
      <c r="G20" s="40">
        <v>0</v>
      </c>
    </row>
    <row r="21" spans="1:7" ht="23.25">
      <c r="A21" s="36"/>
      <c r="B21" s="41" t="s">
        <v>244</v>
      </c>
      <c r="C21" s="38">
        <v>80000</v>
      </c>
      <c r="D21" s="40">
        <f t="shared" si="1"/>
        <v>0</v>
      </c>
      <c r="E21" s="39" t="s">
        <v>115</v>
      </c>
      <c r="F21" s="38">
        <f t="shared" si="0"/>
        <v>80000</v>
      </c>
      <c r="G21" s="40">
        <v>0</v>
      </c>
    </row>
    <row r="22" spans="1:7" ht="23.25">
      <c r="A22" s="36"/>
      <c r="B22" s="41" t="s">
        <v>245</v>
      </c>
      <c r="C22" s="38">
        <v>1000</v>
      </c>
      <c r="D22" s="40">
        <f t="shared" si="1"/>
        <v>0</v>
      </c>
      <c r="E22" s="39" t="s">
        <v>115</v>
      </c>
      <c r="F22" s="38"/>
      <c r="G22" s="38">
        <v>0</v>
      </c>
    </row>
    <row r="23" spans="1:7" ht="23.25">
      <c r="A23" s="36"/>
      <c r="B23" s="41" t="s">
        <v>246</v>
      </c>
      <c r="C23" s="38">
        <v>1000</v>
      </c>
      <c r="D23" s="40">
        <f t="shared" si="1"/>
        <v>0</v>
      </c>
      <c r="E23" s="39" t="s">
        <v>115</v>
      </c>
      <c r="F23" s="38"/>
      <c r="G23" s="38">
        <v>0</v>
      </c>
    </row>
    <row r="24" spans="1:7" ht="23.25">
      <c r="A24" s="36"/>
      <c r="B24" s="41" t="s">
        <v>247</v>
      </c>
      <c r="C24" s="38">
        <v>1000</v>
      </c>
      <c r="D24" s="40">
        <f t="shared" si="1"/>
        <v>0</v>
      </c>
      <c r="E24" s="39" t="s">
        <v>115</v>
      </c>
      <c r="F24" s="38"/>
      <c r="G24" s="38">
        <v>0</v>
      </c>
    </row>
    <row r="25" spans="1:7" ht="23.25">
      <c r="A25" s="36"/>
      <c r="B25" s="41" t="s">
        <v>248</v>
      </c>
      <c r="C25" s="38">
        <v>3000</v>
      </c>
      <c r="D25" s="40">
        <f t="shared" si="1"/>
        <v>63</v>
      </c>
      <c r="E25" s="39"/>
      <c r="F25" s="38"/>
      <c r="G25" s="38">
        <v>63</v>
      </c>
    </row>
    <row r="26" spans="1:7" ht="23.25">
      <c r="A26" s="36"/>
      <c r="B26" s="41"/>
      <c r="C26" s="38"/>
      <c r="D26" s="40"/>
      <c r="E26" s="39"/>
      <c r="F26" s="38"/>
      <c r="G26" s="38"/>
    </row>
    <row r="27" spans="1:7" ht="23.25">
      <c r="A27" s="42" t="s">
        <v>116</v>
      </c>
      <c r="B27" s="43"/>
      <c r="C27" s="33">
        <f>SUM(C28:C29)</f>
        <v>145000</v>
      </c>
      <c r="D27" s="44">
        <f>SUM(D28:D29)</f>
        <v>5270</v>
      </c>
      <c r="E27" s="34" t="s">
        <v>115</v>
      </c>
      <c r="F27" s="33">
        <f>+C27-D27</f>
        <v>139730</v>
      </c>
      <c r="G27" s="33">
        <f>SUM(G28:G29)</f>
        <v>5270</v>
      </c>
    </row>
    <row r="28" spans="1:7" ht="23.25">
      <c r="A28" s="36"/>
      <c r="B28" s="37" t="s">
        <v>117</v>
      </c>
      <c r="C28" s="38">
        <v>35000</v>
      </c>
      <c r="D28" s="40">
        <f>G28</f>
        <v>5270</v>
      </c>
      <c r="E28" s="39" t="s">
        <v>115</v>
      </c>
      <c r="F28" s="38">
        <f>+C28-D28</f>
        <v>29730</v>
      </c>
      <c r="G28" s="40">
        <v>5270</v>
      </c>
    </row>
    <row r="29" spans="1:7" ht="23.25">
      <c r="A29" s="36"/>
      <c r="B29" s="41" t="s">
        <v>249</v>
      </c>
      <c r="C29" s="38">
        <v>110000</v>
      </c>
      <c r="D29" s="40">
        <f>G29</f>
        <v>0</v>
      </c>
      <c r="E29" s="39" t="s">
        <v>115</v>
      </c>
      <c r="F29" s="38">
        <f>+C29-D29</f>
        <v>110000</v>
      </c>
      <c r="G29" s="40">
        <v>0</v>
      </c>
    </row>
    <row r="30" spans="1:7" ht="23.25">
      <c r="A30" s="36"/>
      <c r="B30" s="41"/>
      <c r="C30" s="38"/>
      <c r="D30" s="40"/>
      <c r="E30" s="39"/>
      <c r="F30" s="38"/>
      <c r="G30" s="38"/>
    </row>
    <row r="31" spans="1:7" ht="23.25">
      <c r="A31" s="31" t="s">
        <v>250</v>
      </c>
      <c r="B31" s="43"/>
      <c r="C31" s="33">
        <f>SUM(C32)</f>
        <v>250000</v>
      </c>
      <c r="D31" s="44">
        <f>SUM(D32:D33)</f>
        <v>15735</v>
      </c>
      <c r="E31" s="34" t="s">
        <v>115</v>
      </c>
      <c r="F31" s="45">
        <f>+C31-D31</f>
        <v>234265</v>
      </c>
      <c r="G31" s="45">
        <f>SUM(G32:G33)</f>
        <v>15735</v>
      </c>
    </row>
    <row r="32" spans="1:7" ht="23.25">
      <c r="A32" s="36"/>
      <c r="B32" s="37" t="s">
        <v>43</v>
      </c>
      <c r="C32" s="38">
        <v>250000</v>
      </c>
      <c r="D32" s="40">
        <f>G32</f>
        <v>15735</v>
      </c>
      <c r="E32" s="39" t="s">
        <v>115</v>
      </c>
      <c r="F32" s="46">
        <f>+C32-D32</f>
        <v>234265</v>
      </c>
      <c r="G32" s="40">
        <v>15735</v>
      </c>
    </row>
    <row r="33" spans="1:7" ht="23.25">
      <c r="A33" s="36"/>
      <c r="B33" s="41"/>
      <c r="C33" s="38"/>
      <c r="D33" s="40"/>
      <c r="E33" s="39"/>
      <c r="F33" s="46"/>
      <c r="G33" s="46"/>
    </row>
    <row r="34" spans="1:7" ht="23.25">
      <c r="A34" s="31" t="s">
        <v>77</v>
      </c>
      <c r="B34" s="43"/>
      <c r="C34" s="33">
        <f>SUM(C35:C36)</f>
        <v>230000</v>
      </c>
      <c r="D34" s="44">
        <f>SUM(D35:D36)</f>
        <v>42200</v>
      </c>
      <c r="E34" s="34" t="s">
        <v>115</v>
      </c>
      <c r="F34" s="33">
        <f>D34-C34</f>
        <v>-187800</v>
      </c>
      <c r="G34" s="33">
        <f>SUM(G35:G37)</f>
        <v>42200</v>
      </c>
    </row>
    <row r="35" spans="1:7" ht="23.25">
      <c r="A35" s="36"/>
      <c r="B35" s="37" t="s">
        <v>118</v>
      </c>
      <c r="C35" s="38">
        <v>130000</v>
      </c>
      <c r="D35" s="40">
        <f>G35</f>
        <v>42200</v>
      </c>
      <c r="E35" s="39" t="s">
        <v>115</v>
      </c>
      <c r="F35" s="38">
        <f>C35-D35</f>
        <v>87800</v>
      </c>
      <c r="G35" s="40">
        <v>42200</v>
      </c>
    </row>
    <row r="36" spans="1:7" ht="23.25">
      <c r="A36" s="36"/>
      <c r="B36" s="37" t="s">
        <v>251</v>
      </c>
      <c r="C36" s="40">
        <v>100000</v>
      </c>
      <c r="D36" s="40">
        <f>G36</f>
        <v>0</v>
      </c>
      <c r="E36" s="39" t="s">
        <v>115</v>
      </c>
      <c r="F36" s="38">
        <f>D36-C36</f>
        <v>-100000</v>
      </c>
      <c r="G36" s="47">
        <v>0</v>
      </c>
    </row>
    <row r="37" spans="1:7" ht="23.25">
      <c r="A37" s="36"/>
      <c r="B37" s="37"/>
      <c r="C37" s="40"/>
      <c r="D37" s="47"/>
      <c r="E37" s="39"/>
      <c r="F37" s="38"/>
      <c r="G37" s="38"/>
    </row>
    <row r="38" spans="1:7" s="30" customFormat="1" ht="23.25">
      <c r="A38" s="48" t="s">
        <v>119</v>
      </c>
      <c r="B38" s="49"/>
      <c r="C38" s="50"/>
      <c r="D38" s="50"/>
      <c r="E38" s="51"/>
      <c r="F38" s="50"/>
      <c r="G38" s="50"/>
    </row>
    <row r="39" spans="1:7" s="30" customFormat="1" ht="23.25">
      <c r="A39" s="52" t="s">
        <v>78</v>
      </c>
      <c r="B39" s="53"/>
      <c r="C39" s="54">
        <f>SUM(C40:C49)</f>
        <v>21935000</v>
      </c>
      <c r="D39" s="54">
        <f>SUM(D40:D49)</f>
        <v>1212054.8399999999</v>
      </c>
      <c r="E39" s="55" t="s">
        <v>115</v>
      </c>
      <c r="F39" s="54">
        <f>C39-D39</f>
        <v>20722945.16</v>
      </c>
      <c r="G39" s="54">
        <f>SUM(G40:G49)</f>
        <v>1212054.8399999999</v>
      </c>
    </row>
    <row r="40" spans="1:7" ht="23.25">
      <c r="A40" s="36"/>
      <c r="B40" s="37" t="s">
        <v>252</v>
      </c>
      <c r="C40" s="38">
        <v>1000000</v>
      </c>
      <c r="D40" s="38">
        <f>G40</f>
        <v>0</v>
      </c>
      <c r="E40" s="39" t="s">
        <v>115</v>
      </c>
      <c r="F40" s="38">
        <f>+C40-D40</f>
        <v>1000000</v>
      </c>
      <c r="G40" s="38">
        <v>0</v>
      </c>
    </row>
    <row r="41" spans="1:7" ht="23.25">
      <c r="A41" s="36"/>
      <c r="B41" s="37" t="s">
        <v>253</v>
      </c>
      <c r="C41" s="38">
        <v>9000000</v>
      </c>
      <c r="D41" s="38">
        <f aca="true" t="shared" si="2" ref="D41:D49">G41</f>
        <v>611365.38</v>
      </c>
      <c r="E41" s="39" t="s">
        <v>115</v>
      </c>
      <c r="F41" s="38">
        <f>C41-D41</f>
        <v>8388634.62</v>
      </c>
      <c r="G41" s="38">
        <v>611365.38</v>
      </c>
    </row>
    <row r="42" spans="1:7" ht="23.25">
      <c r="A42" s="36"/>
      <c r="B42" s="37" t="s">
        <v>254</v>
      </c>
      <c r="C42" s="38">
        <v>4030000</v>
      </c>
      <c r="D42" s="38">
        <f t="shared" si="2"/>
        <v>243883.36</v>
      </c>
      <c r="E42" s="39" t="s">
        <v>115</v>
      </c>
      <c r="F42" s="38">
        <f>C42-D42</f>
        <v>3786116.64</v>
      </c>
      <c r="G42" s="38">
        <v>243883.36</v>
      </c>
    </row>
    <row r="43" spans="1:7" ht="23.25">
      <c r="A43" s="36"/>
      <c r="B43" s="37" t="s">
        <v>182</v>
      </c>
      <c r="C43" s="38">
        <v>100000</v>
      </c>
      <c r="D43" s="38">
        <f t="shared" si="2"/>
        <v>29963.12</v>
      </c>
      <c r="E43" s="39"/>
      <c r="F43" s="38"/>
      <c r="G43" s="38">
        <v>29963.12</v>
      </c>
    </row>
    <row r="44" spans="1:7" ht="23.25">
      <c r="A44" s="36"/>
      <c r="B44" s="37" t="s">
        <v>70</v>
      </c>
      <c r="C44" s="38">
        <v>2205000</v>
      </c>
      <c r="D44" s="38">
        <f t="shared" si="2"/>
        <v>99467.72</v>
      </c>
      <c r="E44" s="39" t="s">
        <v>115</v>
      </c>
      <c r="F44" s="38">
        <f>C44-D44</f>
        <v>2105532.28</v>
      </c>
      <c r="G44" s="38">
        <v>99467.72</v>
      </c>
    </row>
    <row r="45" spans="1:7" ht="23.25">
      <c r="A45" s="36" t="s">
        <v>31</v>
      </c>
      <c r="B45" s="37" t="s">
        <v>71</v>
      </c>
      <c r="C45" s="38">
        <v>4500000</v>
      </c>
      <c r="D45" s="38">
        <f t="shared" si="2"/>
        <v>147383.62</v>
      </c>
      <c r="E45" s="39" t="s">
        <v>115</v>
      </c>
      <c r="F45" s="38">
        <f>C45-D45</f>
        <v>4352616.38</v>
      </c>
      <c r="G45" s="38">
        <v>147383.62</v>
      </c>
    </row>
    <row r="46" spans="1:7" ht="23.25">
      <c r="A46" s="36"/>
      <c r="B46" s="37" t="s">
        <v>73</v>
      </c>
      <c r="C46" s="38">
        <v>100000</v>
      </c>
      <c r="D46" s="38">
        <f t="shared" si="2"/>
        <v>0</v>
      </c>
      <c r="E46" s="39" t="s">
        <v>115</v>
      </c>
      <c r="F46" s="38">
        <f>C46-D46</f>
        <v>100000</v>
      </c>
      <c r="G46" s="38">
        <v>0</v>
      </c>
    </row>
    <row r="47" spans="1:7" ht="23.25">
      <c r="A47" s="36"/>
      <c r="B47" s="37" t="s">
        <v>72</v>
      </c>
      <c r="C47" s="38">
        <v>90000</v>
      </c>
      <c r="D47" s="38">
        <f t="shared" si="2"/>
        <v>23643.64</v>
      </c>
      <c r="E47" s="39" t="s">
        <v>115</v>
      </c>
      <c r="F47" s="38">
        <f>+C47-D47</f>
        <v>66356.36</v>
      </c>
      <c r="G47" s="38">
        <v>23643.64</v>
      </c>
    </row>
    <row r="48" spans="1:7" ht="23.25">
      <c r="A48" s="36"/>
      <c r="B48" s="37" t="s">
        <v>255</v>
      </c>
      <c r="C48" s="38">
        <v>900000</v>
      </c>
      <c r="D48" s="38">
        <f t="shared" si="2"/>
        <v>56348</v>
      </c>
      <c r="E48" s="39" t="s">
        <v>115</v>
      </c>
      <c r="F48" s="38">
        <f>+C48-D48</f>
        <v>843652</v>
      </c>
      <c r="G48" s="38">
        <v>56348</v>
      </c>
    </row>
    <row r="49" spans="1:7" ht="23.25">
      <c r="A49" s="36"/>
      <c r="B49" s="37" t="s">
        <v>256</v>
      </c>
      <c r="C49" s="38">
        <v>10000</v>
      </c>
      <c r="D49" s="38">
        <f t="shared" si="2"/>
        <v>0</v>
      </c>
      <c r="E49" s="39" t="s">
        <v>115</v>
      </c>
      <c r="F49" s="38">
        <f>C49-D49</f>
        <v>10000</v>
      </c>
      <c r="G49" s="38">
        <v>0</v>
      </c>
    </row>
    <row r="50" spans="1:7" ht="23.25">
      <c r="A50" s="36"/>
      <c r="B50" s="37"/>
      <c r="C50" s="38"/>
      <c r="D50" s="38"/>
      <c r="E50" s="39"/>
      <c r="F50" s="38"/>
      <c r="G50" s="38"/>
    </row>
    <row r="51" spans="1:7" s="30" customFormat="1" ht="23.25">
      <c r="A51" s="48" t="s">
        <v>120</v>
      </c>
      <c r="B51" s="49"/>
      <c r="C51" s="56">
        <f>SUM(C52:C53)</f>
        <v>11500000</v>
      </c>
      <c r="D51" s="56">
        <f>SUM(D52:D53)</f>
        <v>0</v>
      </c>
      <c r="E51" s="55" t="s">
        <v>115</v>
      </c>
      <c r="F51" s="54">
        <f>+C51-D51</f>
        <v>11500000</v>
      </c>
      <c r="G51" s="54">
        <f>SUM(G52:G53)</f>
        <v>0</v>
      </c>
    </row>
    <row r="52" spans="1:7" ht="23.25">
      <c r="A52" s="36"/>
      <c r="B52" s="37" t="s">
        <v>46</v>
      </c>
      <c r="C52" s="40">
        <v>11500000</v>
      </c>
      <c r="D52" s="47">
        <f>G52</f>
        <v>0</v>
      </c>
      <c r="E52" s="39" t="s">
        <v>115</v>
      </c>
      <c r="F52" s="38">
        <f>+C52-D52</f>
        <v>11500000</v>
      </c>
      <c r="G52" s="47">
        <v>0</v>
      </c>
    </row>
    <row r="53" spans="1:7" ht="23.25">
      <c r="A53" s="36"/>
      <c r="B53" s="37"/>
      <c r="C53" s="40"/>
      <c r="D53" s="47"/>
      <c r="E53" s="39"/>
      <c r="F53" s="38"/>
      <c r="G53" s="38"/>
    </row>
    <row r="54" spans="1:7" s="62" customFormat="1" ht="23.25">
      <c r="A54" s="57" t="s">
        <v>121</v>
      </c>
      <c r="B54" s="58"/>
      <c r="C54" s="59">
        <f>+C7+C39+C51</f>
        <v>34385000</v>
      </c>
      <c r="D54" s="59">
        <f>+D7+D39+D51</f>
        <v>1276522.8399999999</v>
      </c>
      <c r="E54" s="60" t="s">
        <v>115</v>
      </c>
      <c r="F54" s="61">
        <f>C54-D54</f>
        <v>33108477.16</v>
      </c>
      <c r="G54" s="61">
        <f>+G7+G39+G51</f>
        <v>1276522.8399999999</v>
      </c>
    </row>
    <row r="55" spans="1:7" s="30" customFormat="1" ht="23.25">
      <c r="A55" s="48" t="s">
        <v>142</v>
      </c>
      <c r="B55" s="49"/>
      <c r="C55" s="56">
        <f>SUM(C56:C56)</f>
        <v>0</v>
      </c>
      <c r="D55" s="56">
        <f>SUM(D56:D57)</f>
        <v>0</v>
      </c>
      <c r="E55" s="55"/>
      <c r="F55" s="54">
        <f>SUM(F56:F56)</f>
        <v>0</v>
      </c>
      <c r="G55" s="54">
        <f>SUM(G56:G57)</f>
        <v>0</v>
      </c>
    </row>
    <row r="56" spans="1:7" ht="23.25">
      <c r="A56" s="36"/>
      <c r="B56" s="37"/>
      <c r="C56" s="40"/>
      <c r="D56" s="47"/>
      <c r="E56" s="39"/>
      <c r="F56" s="38"/>
      <c r="G56" s="38"/>
    </row>
    <row r="57" spans="1:7" ht="23.25">
      <c r="A57" s="36"/>
      <c r="B57" s="37"/>
      <c r="C57" s="40"/>
      <c r="D57" s="47"/>
      <c r="E57" s="39"/>
      <c r="F57" s="38"/>
      <c r="G57" s="38"/>
    </row>
    <row r="58" spans="1:7" s="30" customFormat="1" ht="33.75" customHeight="1">
      <c r="A58" s="63" t="s">
        <v>143</v>
      </c>
      <c r="B58" s="64"/>
      <c r="C58" s="65">
        <f>+C54+C55</f>
        <v>34385000</v>
      </c>
      <c r="D58" s="65">
        <f>+D54+D55</f>
        <v>1276522.8399999999</v>
      </c>
      <c r="E58" s="66"/>
      <c r="F58" s="67">
        <f>C58-D58</f>
        <v>33108477.16</v>
      </c>
      <c r="G58" s="67">
        <f>+G54+G55</f>
        <v>1276522.8399999999</v>
      </c>
    </row>
    <row r="60" spans="3:6" ht="23.25">
      <c r="C60" s="68"/>
      <c r="D60" s="35"/>
      <c r="F60" s="35"/>
    </row>
    <row r="61" spans="4:6" ht="23.25">
      <c r="D61" s="69"/>
      <c r="F61" s="35"/>
    </row>
    <row r="62" spans="3:6" ht="23.25">
      <c r="C62" s="35"/>
      <c r="D62" s="69"/>
      <c r="F62" s="35"/>
    </row>
    <row r="63" spans="4:6" ht="23.25">
      <c r="D63" s="69"/>
      <c r="F63" s="35"/>
    </row>
    <row r="64" ht="23.25">
      <c r="D64" s="69"/>
    </row>
    <row r="65" ht="23.25">
      <c r="D65" s="69"/>
    </row>
    <row r="66" ht="23.25">
      <c r="D66" s="69"/>
    </row>
  </sheetData>
  <sheetProtection/>
  <mergeCells count="7">
    <mergeCell ref="G5:G6"/>
    <mergeCell ref="A1:G1"/>
    <mergeCell ref="A3:G3"/>
    <mergeCell ref="A2:G2"/>
    <mergeCell ref="A5:B6"/>
    <mergeCell ref="C5:C6"/>
    <mergeCell ref="D5:D6"/>
  </mergeCells>
  <printOptions/>
  <pageMargins left="0.67" right="0.3" top="0.63" bottom="0.5511811023622047" header="0.2362204724409449" footer="0.2362204724409449"/>
  <pageSetup horizontalDpi="600" verticalDpi="600" orientation="portrait" paperSize="9" scale="55" r:id="rId1"/>
  <headerFooter alignWithMargins="0">
    <oddFooter>&amp;Cหน้าที่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3">
      <selection activeCell="A1" sqref="A1:E25"/>
    </sheetView>
  </sheetViews>
  <sheetFormatPr defaultColWidth="9.140625" defaultRowHeight="12.75"/>
  <cols>
    <col min="1" max="1" width="35.140625" style="22" customWidth="1"/>
    <col min="2" max="2" width="14.00390625" style="79" customWidth="1"/>
    <col min="3" max="5" width="13.8515625" style="22" customWidth="1"/>
    <col min="6" max="6" width="9.28125" style="22" bestFit="1" customWidth="1"/>
    <col min="7" max="16384" width="9.140625" style="22" customWidth="1"/>
  </cols>
  <sheetData>
    <row r="1" spans="1:6" ht="23.25">
      <c r="A1" s="311" t="s">
        <v>179</v>
      </c>
      <c r="B1" s="311"/>
      <c r="C1" s="311"/>
      <c r="D1" s="311"/>
      <c r="E1" s="311"/>
      <c r="F1" s="70"/>
    </row>
    <row r="2" spans="1:5" ht="23.25">
      <c r="A2" s="311" t="s">
        <v>106</v>
      </c>
      <c r="B2" s="311"/>
      <c r="C2" s="311"/>
      <c r="D2" s="311"/>
      <c r="E2" s="311"/>
    </row>
    <row r="3" spans="1:5" ht="23.25">
      <c r="A3" s="311" t="str">
        <f>+'หมายเหตุ 1  '!A3:F3</f>
        <v>ประจำเดือนตุลาคม  2557</v>
      </c>
      <c r="B3" s="311"/>
      <c r="C3" s="311"/>
      <c r="D3" s="311"/>
      <c r="E3" s="311"/>
    </row>
    <row r="4" spans="1:2" ht="23.25">
      <c r="A4" s="21" t="s">
        <v>122</v>
      </c>
      <c r="B4" s="71"/>
    </row>
    <row r="5" spans="1:5" ht="23.25">
      <c r="A5" s="316" t="s">
        <v>123</v>
      </c>
      <c r="B5" s="316"/>
      <c r="C5" s="316"/>
      <c r="D5" s="316"/>
      <c r="E5" s="316"/>
    </row>
    <row r="6" spans="1:5" ht="23.25">
      <c r="A6" s="72" t="s">
        <v>124</v>
      </c>
      <c r="B6" s="73" t="s">
        <v>39</v>
      </c>
      <c r="C6" s="73" t="s">
        <v>125</v>
      </c>
      <c r="D6" s="73" t="s">
        <v>126</v>
      </c>
      <c r="E6" s="73" t="s">
        <v>127</v>
      </c>
    </row>
    <row r="7" spans="1:6" ht="23.25">
      <c r="A7" s="74" t="s">
        <v>74</v>
      </c>
      <c r="B7" s="75">
        <v>5308.86</v>
      </c>
      <c r="C7" s="75">
        <v>172.58</v>
      </c>
      <c r="D7" s="75">
        <v>5308.86</v>
      </c>
      <c r="E7" s="75">
        <f aca="true" t="shared" si="0" ref="E7:E13">+B7+C7-D7</f>
        <v>172.57999999999993</v>
      </c>
      <c r="F7" s="76"/>
    </row>
    <row r="8" spans="1:5" ht="23.25">
      <c r="A8" s="74" t="s">
        <v>128</v>
      </c>
      <c r="B8" s="75">
        <v>389670</v>
      </c>
      <c r="C8" s="75">
        <v>0</v>
      </c>
      <c r="D8" s="75">
        <v>48975</v>
      </c>
      <c r="E8" s="75">
        <f t="shared" si="0"/>
        <v>340695</v>
      </c>
    </row>
    <row r="9" spans="1:5" ht="23.25">
      <c r="A9" s="74" t="s">
        <v>129</v>
      </c>
      <c r="B9" s="75">
        <v>37600</v>
      </c>
      <c r="C9" s="75">
        <v>400</v>
      </c>
      <c r="D9" s="75">
        <v>0</v>
      </c>
      <c r="E9" s="75">
        <f t="shared" si="0"/>
        <v>38000</v>
      </c>
    </row>
    <row r="10" spans="1:5" ht="23.25">
      <c r="A10" s="74" t="s">
        <v>369</v>
      </c>
      <c r="B10" s="75">
        <v>980</v>
      </c>
      <c r="C10" s="75">
        <v>0</v>
      </c>
      <c r="D10" s="75">
        <v>980</v>
      </c>
      <c r="E10" s="75">
        <f t="shared" si="0"/>
        <v>0</v>
      </c>
    </row>
    <row r="11" spans="1:5" ht="23.25">
      <c r="A11" s="74" t="s">
        <v>370</v>
      </c>
      <c r="B11" s="75">
        <v>0</v>
      </c>
      <c r="C11" s="75">
        <v>7363</v>
      </c>
      <c r="D11" s="75">
        <v>0</v>
      </c>
      <c r="E11" s="75">
        <f t="shared" si="0"/>
        <v>7363</v>
      </c>
    </row>
    <row r="12" spans="1:5" ht="23.25">
      <c r="A12" s="74" t="s">
        <v>130</v>
      </c>
      <c r="B12" s="75">
        <v>9758.12</v>
      </c>
      <c r="C12" s="75">
        <v>47.43</v>
      </c>
      <c r="D12" s="75">
        <v>0</v>
      </c>
      <c r="E12" s="75">
        <f t="shared" si="0"/>
        <v>9805.550000000001</v>
      </c>
    </row>
    <row r="13" spans="1:5" ht="23.25">
      <c r="A13" s="74" t="s">
        <v>131</v>
      </c>
      <c r="B13" s="75">
        <v>20946.19</v>
      </c>
      <c r="C13" s="75">
        <v>0</v>
      </c>
      <c r="D13" s="75">
        <v>0</v>
      </c>
      <c r="E13" s="75">
        <f t="shared" si="0"/>
        <v>20946.19</v>
      </c>
    </row>
    <row r="14" spans="1:5" ht="24" thickBot="1">
      <c r="A14" s="77"/>
      <c r="B14" s="78">
        <f>SUM(B7:B13)</f>
        <v>464263.17</v>
      </c>
      <c r="C14" s="78">
        <f>SUM(C7:C13)</f>
        <v>7983.01</v>
      </c>
      <c r="D14" s="78">
        <f>SUM(D7:D13)</f>
        <v>55263.86</v>
      </c>
      <c r="E14" s="78">
        <f>SUM(E7:E13)</f>
        <v>416982.32</v>
      </c>
    </row>
    <row r="15" ht="24" thickTop="1"/>
    <row r="16" spans="1:5" ht="23.25">
      <c r="A16" s="316" t="s">
        <v>132</v>
      </c>
      <c r="B16" s="316"/>
      <c r="C16" s="316"/>
      <c r="D16" s="316"/>
      <c r="E16" s="316"/>
    </row>
    <row r="17" spans="1:5" ht="23.25">
      <c r="A17" s="72" t="s">
        <v>124</v>
      </c>
      <c r="B17" s="80" t="s">
        <v>133</v>
      </c>
      <c r="C17" s="73" t="s">
        <v>125</v>
      </c>
      <c r="D17" s="73" t="s">
        <v>126</v>
      </c>
      <c r="E17" s="73" t="s">
        <v>127</v>
      </c>
    </row>
    <row r="18" spans="1:6" ht="23.25">
      <c r="A18" s="74" t="s">
        <v>74</v>
      </c>
      <c r="B18" s="75">
        <v>5308.86</v>
      </c>
      <c r="C18" s="75">
        <v>172.58</v>
      </c>
      <c r="D18" s="75">
        <v>5308.86</v>
      </c>
      <c r="E18" s="75">
        <f aca="true" t="shared" si="1" ref="E18:E24">+B18+C18-D18</f>
        <v>172.57999999999993</v>
      </c>
      <c r="F18" s="76"/>
    </row>
    <row r="19" spans="1:5" ht="23.25">
      <c r="A19" s="74" t="s">
        <v>128</v>
      </c>
      <c r="B19" s="75">
        <v>389670</v>
      </c>
      <c r="C19" s="75">
        <v>0</v>
      </c>
      <c r="D19" s="75">
        <v>48975</v>
      </c>
      <c r="E19" s="75">
        <f t="shared" si="1"/>
        <v>340695</v>
      </c>
    </row>
    <row r="20" spans="1:5" ht="23.25">
      <c r="A20" s="74" t="s">
        <v>129</v>
      </c>
      <c r="B20" s="75">
        <v>37600</v>
      </c>
      <c r="C20" s="75">
        <v>400</v>
      </c>
      <c r="D20" s="75">
        <v>0</v>
      </c>
      <c r="E20" s="75">
        <f t="shared" si="1"/>
        <v>38000</v>
      </c>
    </row>
    <row r="21" spans="1:5" ht="23.25">
      <c r="A21" s="74" t="s">
        <v>369</v>
      </c>
      <c r="B21" s="75">
        <v>980</v>
      </c>
      <c r="C21" s="75">
        <v>0</v>
      </c>
      <c r="D21" s="75">
        <v>980</v>
      </c>
      <c r="E21" s="75">
        <f t="shared" si="1"/>
        <v>0</v>
      </c>
    </row>
    <row r="22" spans="1:5" ht="23.25">
      <c r="A22" s="74" t="s">
        <v>370</v>
      </c>
      <c r="B22" s="75">
        <v>0</v>
      </c>
      <c r="C22" s="75">
        <v>7363</v>
      </c>
      <c r="D22" s="75">
        <v>0</v>
      </c>
      <c r="E22" s="75">
        <f t="shared" si="1"/>
        <v>7363</v>
      </c>
    </row>
    <row r="23" spans="1:5" ht="23.25">
      <c r="A23" s="74" t="s">
        <v>130</v>
      </c>
      <c r="B23" s="75">
        <v>9758.12</v>
      </c>
      <c r="C23" s="75">
        <v>47.43</v>
      </c>
      <c r="D23" s="75">
        <v>0</v>
      </c>
      <c r="E23" s="75">
        <f t="shared" si="1"/>
        <v>9805.550000000001</v>
      </c>
    </row>
    <row r="24" spans="1:5" ht="23.25">
      <c r="A24" s="74" t="s">
        <v>131</v>
      </c>
      <c r="B24" s="75">
        <v>20946.19</v>
      </c>
      <c r="C24" s="75">
        <v>0</v>
      </c>
      <c r="D24" s="75">
        <v>0</v>
      </c>
      <c r="E24" s="75">
        <f t="shared" si="1"/>
        <v>20946.19</v>
      </c>
    </row>
    <row r="25" spans="1:5" ht="24" thickBot="1">
      <c r="A25" s="77"/>
      <c r="B25" s="78">
        <f>SUM(B18:B24)</f>
        <v>464263.17</v>
      </c>
      <c r="C25" s="78">
        <f>SUM(C18:C24)</f>
        <v>7983.01</v>
      </c>
      <c r="D25" s="78">
        <f>SUM(D18:D24)</f>
        <v>55263.86</v>
      </c>
      <c r="E25" s="78">
        <f>SUM(E18:E24)</f>
        <v>416982.32</v>
      </c>
    </row>
    <row r="26" ht="24" thickTop="1"/>
    <row r="28" ht="23.25">
      <c r="E28" s="76"/>
    </row>
  </sheetData>
  <sheetProtection/>
  <mergeCells count="5">
    <mergeCell ref="A1:E1"/>
    <mergeCell ref="A2:E2"/>
    <mergeCell ref="A16:E16"/>
    <mergeCell ref="A5:E5"/>
    <mergeCell ref="A3:E3"/>
  </mergeCells>
  <printOptions/>
  <pageMargins left="1.2" right="0.75" top="0.5" bottom="0.61" header="0.26" footer="0.39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2"/>
  <sheetViews>
    <sheetView view="pageBreakPreview" zoomScaleSheetLayoutView="100" zoomScalePageLayoutView="0" workbookViewId="0" topLeftCell="A30">
      <selection activeCell="E39" sqref="E39"/>
    </sheetView>
  </sheetViews>
  <sheetFormatPr defaultColWidth="9.140625" defaultRowHeight="21" customHeight="1"/>
  <cols>
    <col min="1" max="3" width="23.140625" style="134" customWidth="1"/>
    <col min="4" max="4" width="2.421875" style="134" customWidth="1"/>
    <col min="5" max="5" width="22.57421875" style="150" customWidth="1"/>
    <col min="6" max="6" width="21.7109375" style="133" customWidth="1"/>
    <col min="7" max="7" width="12.7109375" style="134" customWidth="1"/>
    <col min="8" max="8" width="13.8515625" style="134" customWidth="1"/>
    <col min="9" max="16384" width="9.140625" style="134" customWidth="1"/>
  </cols>
  <sheetData>
    <row r="1" spans="1:5" ht="21" customHeight="1">
      <c r="A1" s="130" t="s">
        <v>180</v>
      </c>
      <c r="B1" s="131"/>
      <c r="C1" s="130" t="s">
        <v>139</v>
      </c>
      <c r="D1" s="130"/>
      <c r="E1" s="132"/>
    </row>
    <row r="2" spans="1:5" ht="21" customHeight="1">
      <c r="A2" s="135"/>
      <c r="B2" s="136"/>
      <c r="C2" s="135"/>
      <c r="D2" s="135"/>
      <c r="E2" s="137"/>
    </row>
    <row r="3" spans="1:5" ht="21" customHeight="1">
      <c r="A3" s="138" t="s">
        <v>57</v>
      </c>
      <c r="B3" s="139"/>
      <c r="C3" s="138" t="s">
        <v>140</v>
      </c>
      <c r="D3" s="138"/>
      <c r="E3" s="140"/>
    </row>
    <row r="4" spans="1:5" ht="21" customHeight="1">
      <c r="A4" s="135" t="s">
        <v>141</v>
      </c>
      <c r="B4" s="135"/>
      <c r="C4" s="141" t="str">
        <f>งบทดลอง!A3</f>
        <v>ณ วันที่  31  ตุลาคม  2557</v>
      </c>
      <c r="D4" s="142"/>
      <c r="E4" s="143">
        <v>2464982.21</v>
      </c>
    </row>
    <row r="5" spans="1:5" ht="21" customHeight="1">
      <c r="A5" s="135" t="s">
        <v>135</v>
      </c>
      <c r="B5" s="135"/>
      <c r="C5" s="135"/>
      <c r="D5" s="136"/>
      <c r="E5" s="143"/>
    </row>
    <row r="6" spans="1:5" ht="21" customHeight="1">
      <c r="A6" s="144" t="s">
        <v>58</v>
      </c>
      <c r="B6" s="144" t="s">
        <v>59</v>
      </c>
      <c r="C6" s="144" t="s">
        <v>60</v>
      </c>
      <c r="D6" s="145"/>
      <c r="E6" s="143"/>
    </row>
    <row r="7" spans="2:5" ht="21" customHeight="1">
      <c r="B7" s="146"/>
      <c r="C7" s="147"/>
      <c r="D7" s="145"/>
      <c r="E7" s="143">
        <f>+C7</f>
        <v>0</v>
      </c>
    </row>
    <row r="8" spans="1:5" ht="21" customHeight="1">
      <c r="A8" s="135" t="s">
        <v>136</v>
      </c>
      <c r="B8" s="135"/>
      <c r="C8" s="135"/>
      <c r="D8" s="136"/>
      <c r="E8" s="143"/>
    </row>
    <row r="9" spans="1:5" ht="21" customHeight="1">
      <c r="A9" s="144" t="s">
        <v>61</v>
      </c>
      <c r="B9" s="144" t="s">
        <v>62</v>
      </c>
      <c r="C9" s="144" t="s">
        <v>60</v>
      </c>
      <c r="D9" s="145"/>
      <c r="E9" s="143"/>
    </row>
    <row r="10" spans="1:6" ht="21" customHeight="1">
      <c r="A10" s="146" t="s">
        <v>378</v>
      </c>
      <c r="B10" s="146" t="s">
        <v>381</v>
      </c>
      <c r="C10" s="148">
        <v>1580</v>
      </c>
      <c r="D10" s="149"/>
      <c r="F10" s="151"/>
    </row>
    <row r="11" spans="1:6" ht="21" customHeight="1">
      <c r="A11" s="146" t="s">
        <v>379</v>
      </c>
      <c r="B11" s="146" t="s">
        <v>382</v>
      </c>
      <c r="C11" s="148">
        <v>1450</v>
      </c>
      <c r="D11" s="149"/>
      <c r="E11" s="143"/>
      <c r="F11" s="151"/>
    </row>
    <row r="12" spans="1:6" ht="21" customHeight="1">
      <c r="A12" s="146" t="s">
        <v>380</v>
      </c>
      <c r="B12" s="146" t="s">
        <v>383</v>
      </c>
      <c r="C12" s="148">
        <v>18293.48</v>
      </c>
      <c r="D12" s="149"/>
      <c r="E12" s="143"/>
      <c r="F12" s="151"/>
    </row>
    <row r="13" spans="1:7" ht="21" customHeight="1">
      <c r="A13" s="146" t="s">
        <v>31</v>
      </c>
      <c r="B13" s="146" t="s">
        <v>31</v>
      </c>
      <c r="C13" s="262">
        <v>0</v>
      </c>
      <c r="D13" s="149"/>
      <c r="E13" s="150">
        <f>C10+C11+C12+C13</f>
        <v>21323.48</v>
      </c>
      <c r="F13" s="151"/>
      <c r="G13" s="152"/>
    </row>
    <row r="14" spans="1:7" ht="21" customHeight="1">
      <c r="A14" s="146"/>
      <c r="B14" s="146"/>
      <c r="C14" s="148"/>
      <c r="D14" s="149"/>
      <c r="E14" s="143"/>
      <c r="F14" s="151"/>
      <c r="G14" s="152"/>
    </row>
    <row r="15" spans="1:7" ht="21" customHeight="1" thickBot="1">
      <c r="A15" s="146"/>
      <c r="B15" s="146"/>
      <c r="C15" s="148"/>
      <c r="D15" s="149"/>
      <c r="E15" s="143"/>
      <c r="G15" s="153"/>
    </row>
    <row r="16" spans="1:7" ht="21" customHeight="1" thickTop="1">
      <c r="A16" s="146"/>
      <c r="B16" s="146"/>
      <c r="C16" s="148"/>
      <c r="D16" s="149"/>
      <c r="F16" s="154"/>
      <c r="G16" s="155"/>
    </row>
    <row r="17" spans="1:7" ht="21" customHeight="1">
      <c r="A17" s="146"/>
      <c r="B17" s="146"/>
      <c r="C17" s="148"/>
      <c r="D17" s="149"/>
      <c r="F17" s="156"/>
      <c r="G17" s="157"/>
    </row>
    <row r="18" spans="1:7" ht="21" customHeight="1" thickBot="1">
      <c r="A18" s="146"/>
      <c r="B18" s="146"/>
      <c r="C18" s="148"/>
      <c r="D18" s="149"/>
      <c r="F18" s="158"/>
      <c r="G18" s="159"/>
    </row>
    <row r="19" spans="1:7" ht="21" customHeight="1" thickTop="1">
      <c r="A19" s="146"/>
      <c r="B19" s="146"/>
      <c r="C19" s="148"/>
      <c r="D19" s="149"/>
      <c r="F19" s="158"/>
      <c r="G19" s="151"/>
    </row>
    <row r="20" spans="1:7" ht="21" customHeight="1">
      <c r="A20" s="146"/>
      <c r="B20" s="146"/>
      <c r="C20" s="148"/>
      <c r="D20" s="149"/>
      <c r="F20" s="158"/>
      <c r="G20" s="151"/>
    </row>
    <row r="21" spans="1:6" ht="21" customHeight="1">
      <c r="A21" s="146"/>
      <c r="B21" s="146"/>
      <c r="C21" s="148"/>
      <c r="D21" s="149"/>
      <c r="F21" s="158"/>
    </row>
    <row r="22" spans="1:6" ht="21" customHeight="1">
      <c r="A22" s="146"/>
      <c r="B22" s="146"/>
      <c r="C22" s="148"/>
      <c r="D22" s="149"/>
      <c r="F22" s="158"/>
    </row>
    <row r="23" spans="4:6" ht="21" customHeight="1">
      <c r="D23" s="149"/>
      <c r="F23" s="158"/>
    </row>
    <row r="24" spans="1:7" ht="21" customHeight="1">
      <c r="A24" s="146"/>
      <c r="B24" s="146"/>
      <c r="C24" s="148"/>
      <c r="D24" s="149"/>
      <c r="E24" s="143"/>
      <c r="F24" s="156"/>
      <c r="G24" s="160"/>
    </row>
    <row r="25" spans="1:7" ht="21" customHeight="1">
      <c r="A25" s="146"/>
      <c r="B25" s="146"/>
      <c r="C25" s="148"/>
      <c r="D25" s="149"/>
      <c r="F25" s="156"/>
      <c r="G25" s="160"/>
    </row>
    <row r="26" spans="1:7" ht="21" customHeight="1">
      <c r="A26" s="146"/>
      <c r="B26" s="146"/>
      <c r="C26" s="148"/>
      <c r="D26" s="149"/>
      <c r="F26" s="156"/>
      <c r="G26" s="160"/>
    </row>
    <row r="27" spans="1:7" ht="21" customHeight="1">
      <c r="A27" s="146"/>
      <c r="B27" s="146"/>
      <c r="C27" s="148"/>
      <c r="D27" s="149"/>
      <c r="F27" s="156"/>
      <c r="G27" s="160"/>
    </row>
    <row r="28" spans="1:6" ht="21" customHeight="1">
      <c r="A28" s="146"/>
      <c r="B28" s="146"/>
      <c r="C28" s="148"/>
      <c r="D28" s="149"/>
      <c r="F28" s="158"/>
    </row>
    <row r="29" spans="1:7" ht="21" customHeight="1">
      <c r="A29" s="146"/>
      <c r="B29" s="146"/>
      <c r="C29" s="148"/>
      <c r="D29" s="149"/>
      <c r="F29" s="158"/>
      <c r="G29" s="161"/>
    </row>
    <row r="30" spans="1:7" ht="21" customHeight="1">
      <c r="A30" s="146"/>
      <c r="B30" s="146"/>
      <c r="C30" s="148"/>
      <c r="D30" s="149"/>
      <c r="F30" s="158"/>
      <c r="G30" s="161"/>
    </row>
    <row r="31" spans="1:7" ht="21" customHeight="1">
      <c r="A31" s="146"/>
      <c r="B31" s="146"/>
      <c r="C31" s="148"/>
      <c r="D31" s="149"/>
      <c r="E31" s="143"/>
      <c r="F31" s="158"/>
      <c r="G31" s="161"/>
    </row>
    <row r="32" spans="1:6" ht="21" customHeight="1">
      <c r="A32" s="135" t="s">
        <v>137</v>
      </c>
      <c r="B32" s="135"/>
      <c r="C32" s="162"/>
      <c r="D32" s="163"/>
      <c r="E32" s="143"/>
      <c r="F32" s="151"/>
    </row>
    <row r="33" spans="1:6" ht="21" customHeight="1">
      <c r="A33" s="135"/>
      <c r="B33" s="135"/>
      <c r="C33" s="125"/>
      <c r="D33" s="136"/>
      <c r="E33" s="143"/>
      <c r="F33" s="164"/>
    </row>
    <row r="34" spans="1:6" ht="21" customHeight="1">
      <c r="A34" s="135"/>
      <c r="B34" s="135"/>
      <c r="C34" s="135"/>
      <c r="D34" s="136"/>
      <c r="F34" s="164"/>
    </row>
    <row r="35" spans="1:6" ht="21" customHeight="1">
      <c r="A35" s="135" t="s">
        <v>153</v>
      </c>
      <c r="B35" s="135"/>
      <c r="C35" s="165" t="str">
        <f>+C4</f>
        <v>ณ วันที่  31  ตุลาคม  2557</v>
      </c>
      <c r="D35" s="142"/>
      <c r="E35" s="143">
        <f>E4-E13</f>
        <v>2443658.73</v>
      </c>
      <c r="F35" s="164"/>
    </row>
    <row r="36" spans="1:6" ht="23.25" customHeight="1">
      <c r="A36" s="138"/>
      <c r="B36" s="138"/>
      <c r="C36" s="138"/>
      <c r="D36" s="139"/>
      <c r="E36" s="166"/>
      <c r="F36" s="164"/>
    </row>
    <row r="37" spans="1:6" ht="21" customHeight="1">
      <c r="A37" s="134" t="s">
        <v>64</v>
      </c>
      <c r="B37" s="130"/>
      <c r="C37" s="167" t="s">
        <v>65</v>
      </c>
      <c r="F37" s="164"/>
    </row>
    <row r="38" spans="2:6" ht="21" customHeight="1">
      <c r="B38" s="135"/>
      <c r="C38" s="168"/>
      <c r="F38" s="164"/>
    </row>
    <row r="39" spans="1:6" ht="21" customHeight="1">
      <c r="A39" s="135" t="s">
        <v>138</v>
      </c>
      <c r="B39" s="165" t="str">
        <f>+C4</f>
        <v>ณ วันที่  31  ตุลาคม  2557</v>
      </c>
      <c r="C39" s="168" t="s">
        <v>138</v>
      </c>
      <c r="D39" s="135"/>
      <c r="E39" s="137" t="str">
        <f>+C4</f>
        <v>ณ วันที่  31  ตุลาคม  2557</v>
      </c>
      <c r="F39" s="164"/>
    </row>
    <row r="40" spans="1:5" ht="21" customHeight="1">
      <c r="A40" s="135" t="s">
        <v>219</v>
      </c>
      <c r="B40" s="135"/>
      <c r="C40" s="168" t="s">
        <v>219</v>
      </c>
      <c r="D40" s="135"/>
      <c r="E40" s="137"/>
    </row>
    <row r="41" spans="1:5" ht="21" customHeight="1">
      <c r="A41" s="138"/>
      <c r="B41" s="138" t="s">
        <v>168</v>
      </c>
      <c r="C41" s="169"/>
      <c r="D41" s="138"/>
      <c r="E41" s="140"/>
    </row>
    <row r="42" spans="1:5" ht="21" customHeight="1">
      <c r="A42" s="135"/>
      <c r="B42" s="135"/>
      <c r="C42" s="135"/>
      <c r="D42" s="135"/>
      <c r="E42" s="137"/>
    </row>
    <row r="43" spans="1:5" ht="21" customHeight="1">
      <c r="A43" s="130" t="s">
        <v>180</v>
      </c>
      <c r="B43" s="131"/>
      <c r="C43" s="130" t="s">
        <v>139</v>
      </c>
      <c r="D43" s="130"/>
      <c r="E43" s="132"/>
    </row>
    <row r="44" spans="1:5" ht="21" customHeight="1">
      <c r="A44" s="135"/>
      <c r="B44" s="136"/>
      <c r="C44" s="135"/>
      <c r="D44" s="135"/>
      <c r="E44" s="137"/>
    </row>
    <row r="45" spans="1:5" ht="21" customHeight="1">
      <c r="A45" s="138" t="s">
        <v>57</v>
      </c>
      <c r="B45" s="139"/>
      <c r="C45" s="138" t="s">
        <v>146</v>
      </c>
      <c r="D45" s="138"/>
      <c r="E45" s="140"/>
    </row>
    <row r="46" spans="1:5" ht="21" customHeight="1">
      <c r="A46" s="135"/>
      <c r="B46" s="135"/>
      <c r="C46" s="135"/>
      <c r="D46" s="131"/>
      <c r="E46" s="137"/>
    </row>
    <row r="47" spans="1:5" ht="21" customHeight="1">
      <c r="A47" s="135" t="s">
        <v>141</v>
      </c>
      <c r="B47" s="135"/>
      <c r="C47" s="141" t="str">
        <f>+C35</f>
        <v>ณ วันที่  31  ตุลาคม  2557</v>
      </c>
      <c r="D47" s="142"/>
      <c r="E47" s="143">
        <v>314107.59</v>
      </c>
    </row>
    <row r="48" spans="1:5" ht="21" customHeight="1">
      <c r="A48" s="135" t="s">
        <v>135</v>
      </c>
      <c r="B48" s="135"/>
      <c r="C48" s="135"/>
      <c r="D48" s="136"/>
      <c r="E48" s="143"/>
    </row>
    <row r="49" spans="1:5" ht="21" customHeight="1">
      <c r="A49" s="144" t="s">
        <v>58</v>
      </c>
      <c r="B49" s="144" t="s">
        <v>59</v>
      </c>
      <c r="C49" s="144" t="s">
        <v>60</v>
      </c>
      <c r="D49" s="145"/>
      <c r="E49" s="143"/>
    </row>
    <row r="50" spans="1:5" ht="21" customHeight="1">
      <c r="A50" s="170" t="s">
        <v>112</v>
      </c>
      <c r="B50" s="170" t="s">
        <v>112</v>
      </c>
      <c r="C50" s="147">
        <v>0</v>
      </c>
      <c r="D50" s="145"/>
      <c r="E50" s="143"/>
    </row>
    <row r="51" spans="1:5" ht="21" customHeight="1">
      <c r="A51" s="146" t="s">
        <v>112</v>
      </c>
      <c r="B51" s="146" t="s">
        <v>112</v>
      </c>
      <c r="C51" s="147">
        <v>0</v>
      </c>
      <c r="D51" s="145"/>
      <c r="E51" s="143">
        <f>+C51</f>
        <v>0</v>
      </c>
    </row>
    <row r="52" spans="1:5" ht="21" customHeight="1">
      <c r="A52" s="135" t="s">
        <v>136</v>
      </c>
      <c r="B52" s="135"/>
      <c r="C52" s="135"/>
      <c r="D52" s="136"/>
      <c r="E52" s="143"/>
    </row>
    <row r="53" spans="1:5" ht="21" customHeight="1">
      <c r="A53" s="144" t="s">
        <v>61</v>
      </c>
      <c r="B53" s="144" t="s">
        <v>62</v>
      </c>
      <c r="C53" s="144" t="s">
        <v>60</v>
      </c>
      <c r="D53" s="145"/>
      <c r="E53" s="143"/>
    </row>
    <row r="54" spans="1:4" ht="21" customHeight="1">
      <c r="A54" s="146"/>
      <c r="B54" s="146"/>
      <c r="C54" s="148"/>
      <c r="D54" s="149"/>
    </row>
    <row r="55" spans="1:4" ht="21" customHeight="1">
      <c r="A55" s="146"/>
      <c r="B55" s="146"/>
      <c r="C55" s="148"/>
      <c r="D55" s="149"/>
    </row>
    <row r="56" spans="1:5" ht="21" customHeight="1">
      <c r="A56" s="146"/>
      <c r="B56" s="146"/>
      <c r="C56" s="148"/>
      <c r="D56" s="149"/>
      <c r="E56" s="143"/>
    </row>
    <row r="57" spans="1:5" ht="21" customHeight="1">
      <c r="A57" s="146"/>
      <c r="B57" s="146"/>
      <c r="C57" s="148"/>
      <c r="D57" s="149"/>
      <c r="E57" s="143"/>
    </row>
    <row r="58" spans="1:4" ht="21" customHeight="1">
      <c r="A58" s="146"/>
      <c r="B58" s="146"/>
      <c r="C58" s="148"/>
      <c r="D58" s="149"/>
    </row>
    <row r="59" spans="1:4" ht="21" customHeight="1">
      <c r="A59" s="146"/>
      <c r="B59" s="146"/>
      <c r="C59" s="148"/>
      <c r="D59" s="149"/>
    </row>
    <row r="60" spans="1:4" ht="21" customHeight="1">
      <c r="A60" s="146"/>
      <c r="B60" s="146"/>
      <c r="C60" s="148"/>
      <c r="D60" s="149"/>
    </row>
    <row r="61" spans="1:5" ht="21" customHeight="1">
      <c r="A61" s="146"/>
      <c r="B61" s="146"/>
      <c r="C61" s="148"/>
      <c r="D61" s="149"/>
      <c r="E61" s="150">
        <f>SUM(C54:C61)</f>
        <v>0</v>
      </c>
    </row>
    <row r="62" spans="1:4" ht="21" customHeight="1">
      <c r="A62" s="146"/>
      <c r="B62" s="146"/>
      <c r="C62" s="148"/>
      <c r="D62" s="149"/>
    </row>
    <row r="63" spans="1:4" ht="21" customHeight="1">
      <c r="A63" s="146"/>
      <c r="B63" s="146"/>
      <c r="C63" s="148"/>
      <c r="D63" s="149"/>
    </row>
    <row r="64" spans="1:4" ht="21" customHeight="1">
      <c r="A64" s="146"/>
      <c r="B64" s="146"/>
      <c r="C64" s="148"/>
      <c r="D64" s="149"/>
    </row>
    <row r="65" spans="1:5" ht="21" customHeight="1">
      <c r="A65" s="146"/>
      <c r="B65" s="146"/>
      <c r="C65" s="148"/>
      <c r="D65" s="149"/>
      <c r="E65" s="143"/>
    </row>
    <row r="66" spans="1:5" ht="21" customHeight="1">
      <c r="A66" s="146"/>
      <c r="B66" s="146"/>
      <c r="C66" s="148"/>
      <c r="D66" s="149"/>
      <c r="E66" s="143"/>
    </row>
    <row r="67" spans="1:5" ht="21" customHeight="1">
      <c r="A67" s="146"/>
      <c r="B67" s="146"/>
      <c r="C67" s="148"/>
      <c r="D67" s="149"/>
      <c r="E67" s="143"/>
    </row>
    <row r="68" spans="1:5" ht="21" customHeight="1">
      <c r="A68" s="146"/>
      <c r="B68" s="146"/>
      <c r="C68" s="148"/>
      <c r="D68" s="149"/>
      <c r="E68" s="143"/>
    </row>
    <row r="69" spans="1:5" ht="21" customHeight="1">
      <c r="A69" s="146"/>
      <c r="B69" s="170"/>
      <c r="C69" s="148"/>
      <c r="D69" s="149"/>
      <c r="E69" s="143"/>
    </row>
    <row r="70" spans="1:5" ht="21" customHeight="1">
      <c r="A70" s="146"/>
      <c r="B70" s="170"/>
      <c r="C70" s="148"/>
      <c r="D70" s="149"/>
      <c r="E70" s="143"/>
    </row>
    <row r="71" spans="1:5" ht="21" customHeight="1">
      <c r="A71" s="135" t="s">
        <v>137</v>
      </c>
      <c r="B71" s="135"/>
      <c r="C71" s="162"/>
      <c r="D71" s="163"/>
      <c r="E71" s="143"/>
    </row>
    <row r="72" spans="1:5" ht="21" customHeight="1">
      <c r="A72" s="135" t="s">
        <v>63</v>
      </c>
      <c r="B72" s="135"/>
      <c r="C72" s="125"/>
      <c r="D72" s="136"/>
      <c r="E72" s="143"/>
    </row>
    <row r="73" spans="1:5" ht="21" customHeight="1">
      <c r="A73" s="135"/>
      <c r="B73" s="135"/>
      <c r="C73" s="125"/>
      <c r="D73" s="136"/>
      <c r="E73" s="143"/>
    </row>
    <row r="74" spans="1:5" ht="21" customHeight="1">
      <c r="A74" s="135"/>
      <c r="B74" s="135"/>
      <c r="C74" s="135"/>
      <c r="D74" s="136"/>
      <c r="E74" s="143"/>
    </row>
    <row r="75" spans="1:5" ht="21" customHeight="1">
      <c r="A75" s="135"/>
      <c r="B75" s="135"/>
      <c r="C75" s="135"/>
      <c r="D75" s="136"/>
      <c r="E75" s="143"/>
    </row>
    <row r="76" spans="1:5" ht="21" customHeight="1">
      <c r="A76" s="135"/>
      <c r="B76" s="135"/>
      <c r="C76" s="135"/>
      <c r="D76" s="136"/>
      <c r="E76" s="143"/>
    </row>
    <row r="77" spans="1:5" ht="21" customHeight="1">
      <c r="A77" s="135" t="s">
        <v>153</v>
      </c>
      <c r="B77" s="135"/>
      <c r="C77" s="165" t="str">
        <f>+C47</f>
        <v>ณ วันที่  31  ตุลาคม  2557</v>
      </c>
      <c r="D77" s="142"/>
      <c r="E77" s="143">
        <f>+E47-E61-E73</f>
        <v>314107.59</v>
      </c>
    </row>
    <row r="78" spans="1:5" ht="21" customHeight="1">
      <c r="A78" s="138"/>
      <c r="B78" s="138"/>
      <c r="C78" s="138"/>
      <c r="D78" s="139"/>
      <c r="E78" s="166"/>
    </row>
    <row r="79" spans="1:3" ht="21" customHeight="1">
      <c r="A79" s="134" t="s">
        <v>64</v>
      </c>
      <c r="B79" s="130"/>
      <c r="C79" s="167" t="s">
        <v>65</v>
      </c>
    </row>
    <row r="80" spans="2:3" ht="21" customHeight="1">
      <c r="B80" s="135"/>
      <c r="C80" s="168"/>
    </row>
    <row r="81" spans="1:5" ht="21" customHeight="1">
      <c r="A81" s="135" t="s">
        <v>138</v>
      </c>
      <c r="B81" s="165" t="str">
        <f>+C47</f>
        <v>ณ วันที่  31  ตุลาคม  2557</v>
      </c>
      <c r="C81" s="168" t="s">
        <v>138</v>
      </c>
      <c r="D81" s="135"/>
      <c r="E81" s="137" t="str">
        <f>+C47</f>
        <v>ณ วันที่  31  ตุลาคม  2557</v>
      </c>
    </row>
    <row r="82" spans="1:5" ht="21" customHeight="1">
      <c r="A82" s="135" t="s">
        <v>164</v>
      </c>
      <c r="B82" s="135"/>
      <c r="C82" s="168" t="s">
        <v>220</v>
      </c>
      <c r="D82" s="135"/>
      <c r="E82" s="137"/>
    </row>
    <row r="83" spans="1:5" ht="21" customHeight="1">
      <c r="A83" s="138"/>
      <c r="B83" s="138" t="s">
        <v>207</v>
      </c>
      <c r="C83" s="169"/>
      <c r="D83" s="138"/>
      <c r="E83" s="140"/>
    </row>
    <row r="84" spans="1:5" ht="21" customHeight="1">
      <c r="A84" s="130" t="s">
        <v>180</v>
      </c>
      <c r="B84" s="131"/>
      <c r="C84" s="130" t="s">
        <v>178</v>
      </c>
      <c r="D84" s="130"/>
      <c r="E84" s="132"/>
    </row>
    <row r="85" spans="1:5" ht="21" customHeight="1">
      <c r="A85" s="135"/>
      <c r="B85" s="136"/>
      <c r="C85" s="135"/>
      <c r="D85" s="135"/>
      <c r="E85" s="137"/>
    </row>
    <row r="86" spans="1:5" ht="21" customHeight="1">
      <c r="A86" s="138" t="s">
        <v>57</v>
      </c>
      <c r="B86" s="139"/>
      <c r="C86" s="138" t="s">
        <v>147</v>
      </c>
      <c r="D86" s="138"/>
      <c r="E86" s="140"/>
    </row>
    <row r="87" spans="1:5" ht="21" customHeight="1">
      <c r="A87" s="135"/>
      <c r="B87" s="135"/>
      <c r="C87" s="135"/>
      <c r="D87" s="131"/>
      <c r="E87" s="137"/>
    </row>
    <row r="88" spans="1:5" ht="21" customHeight="1">
      <c r="A88" s="135" t="s">
        <v>141</v>
      </c>
      <c r="B88" s="135"/>
      <c r="C88" s="141" t="str">
        <f>+C77</f>
        <v>ณ วันที่  31  ตุลาคม  2557</v>
      </c>
      <c r="D88" s="142"/>
      <c r="E88" s="143">
        <v>1574.08</v>
      </c>
    </row>
    <row r="89" spans="1:5" ht="21" customHeight="1">
      <c r="A89" s="135" t="s">
        <v>135</v>
      </c>
      <c r="B89" s="135"/>
      <c r="C89" s="135"/>
      <c r="D89" s="136"/>
      <c r="E89" s="143"/>
    </row>
    <row r="90" spans="1:5" ht="21" customHeight="1">
      <c r="A90" s="144" t="s">
        <v>58</v>
      </c>
      <c r="B90" s="144" t="s">
        <v>59</v>
      </c>
      <c r="C90" s="144" t="s">
        <v>60</v>
      </c>
      <c r="D90" s="145"/>
      <c r="E90" s="143"/>
    </row>
    <row r="91" spans="1:5" ht="21" customHeight="1">
      <c r="A91" s="170" t="s">
        <v>112</v>
      </c>
      <c r="B91" s="170" t="s">
        <v>112</v>
      </c>
      <c r="C91" s="147">
        <v>0</v>
      </c>
      <c r="D91" s="145"/>
      <c r="E91" s="143"/>
    </row>
    <row r="92" spans="1:5" ht="21" customHeight="1">
      <c r="A92" s="146" t="s">
        <v>112</v>
      </c>
      <c r="B92" s="146" t="s">
        <v>112</v>
      </c>
      <c r="C92" s="147">
        <v>0</v>
      </c>
      <c r="D92" s="145"/>
      <c r="E92" s="143">
        <f>+C92</f>
        <v>0</v>
      </c>
    </row>
    <row r="93" spans="1:5" ht="21" customHeight="1">
      <c r="A93" s="135" t="s">
        <v>136</v>
      </c>
      <c r="B93" s="135"/>
      <c r="C93" s="135"/>
      <c r="D93" s="136"/>
      <c r="E93" s="143"/>
    </row>
    <row r="94" spans="1:5" ht="21" customHeight="1">
      <c r="A94" s="144" t="s">
        <v>61</v>
      </c>
      <c r="B94" s="144" t="s">
        <v>62</v>
      </c>
      <c r="C94" s="144" t="s">
        <v>60</v>
      </c>
      <c r="D94" s="145"/>
      <c r="E94" s="143"/>
    </row>
    <row r="95" spans="1:4" ht="21" customHeight="1">
      <c r="A95" s="146"/>
      <c r="B95" s="146"/>
      <c r="C95" s="148"/>
      <c r="D95" s="149"/>
    </row>
    <row r="96" spans="1:4" ht="21" customHeight="1">
      <c r="A96" s="146"/>
      <c r="B96" s="146"/>
      <c r="C96" s="148"/>
      <c r="D96" s="149"/>
    </row>
    <row r="97" spans="1:5" ht="21" customHeight="1">
      <c r="A97" s="146"/>
      <c r="B97" s="146"/>
      <c r="C97" s="148"/>
      <c r="D97" s="149"/>
      <c r="E97" s="143"/>
    </row>
    <row r="98" spans="1:5" ht="21" customHeight="1">
      <c r="A98" s="146"/>
      <c r="B98" s="146"/>
      <c r="C98" s="148"/>
      <c r="D98" s="149"/>
      <c r="E98" s="143"/>
    </row>
    <row r="99" spans="1:4" ht="21" customHeight="1">
      <c r="A99" s="146"/>
      <c r="B99" s="146"/>
      <c r="C99" s="148"/>
      <c r="D99" s="149"/>
    </row>
    <row r="100" spans="1:4" ht="21" customHeight="1">
      <c r="A100" s="146"/>
      <c r="B100" s="146"/>
      <c r="C100" s="148"/>
      <c r="D100" s="149"/>
    </row>
    <row r="101" spans="1:4" ht="21" customHeight="1">
      <c r="A101" s="146"/>
      <c r="B101" s="146"/>
      <c r="C101" s="148"/>
      <c r="D101" s="149"/>
    </row>
    <row r="102" spans="1:4" ht="21" customHeight="1">
      <c r="A102" s="146"/>
      <c r="B102" s="146"/>
      <c r="C102" s="148"/>
      <c r="D102" s="149"/>
    </row>
    <row r="103" spans="1:4" ht="21" customHeight="1">
      <c r="A103" s="146"/>
      <c r="B103" s="146"/>
      <c r="C103" s="148"/>
      <c r="D103" s="149"/>
    </row>
    <row r="104" spans="1:4" ht="21" customHeight="1">
      <c r="A104" s="146"/>
      <c r="B104" s="146"/>
      <c r="C104" s="148"/>
      <c r="D104" s="149"/>
    </row>
    <row r="105" spans="1:4" ht="21" customHeight="1">
      <c r="A105" s="146"/>
      <c r="B105" s="146"/>
      <c r="C105" s="148"/>
      <c r="D105" s="149"/>
    </row>
    <row r="106" spans="1:5" ht="21" customHeight="1">
      <c r="A106" s="146"/>
      <c r="B106" s="146"/>
      <c r="C106" s="148"/>
      <c r="D106" s="149"/>
      <c r="E106" s="143"/>
    </row>
    <row r="107" spans="1:5" ht="21" customHeight="1">
      <c r="A107" s="146"/>
      <c r="B107" s="146"/>
      <c r="C107" s="148"/>
      <c r="D107" s="149"/>
      <c r="E107" s="143"/>
    </row>
    <row r="108" spans="1:5" ht="21" customHeight="1">
      <c r="A108" s="146"/>
      <c r="B108" s="146"/>
      <c r="C108" s="148"/>
      <c r="D108" s="149"/>
      <c r="E108" s="143"/>
    </row>
    <row r="109" spans="1:5" ht="21" customHeight="1">
      <c r="A109" s="146"/>
      <c r="B109" s="146"/>
      <c r="C109" s="148"/>
      <c r="D109" s="149"/>
      <c r="E109" s="143"/>
    </row>
    <row r="110" spans="1:5" ht="21" customHeight="1">
      <c r="A110" s="146"/>
      <c r="B110" s="170"/>
      <c r="C110" s="148"/>
      <c r="D110" s="149"/>
      <c r="E110" s="143"/>
    </row>
    <row r="111" spans="1:5" ht="21" customHeight="1">
      <c r="A111" s="146"/>
      <c r="B111" s="170"/>
      <c r="C111" s="148"/>
      <c r="D111" s="149"/>
      <c r="E111" s="143"/>
    </row>
    <row r="112" spans="1:5" ht="21" customHeight="1">
      <c r="A112" s="135" t="s">
        <v>137</v>
      </c>
      <c r="B112" s="135"/>
      <c r="C112" s="162"/>
      <c r="D112" s="163"/>
      <c r="E112" s="143"/>
    </row>
    <row r="113" spans="1:5" ht="21" customHeight="1">
      <c r="A113" s="135" t="s">
        <v>63</v>
      </c>
      <c r="B113" s="135"/>
      <c r="C113" s="125"/>
      <c r="D113" s="136"/>
      <c r="E113" s="143"/>
    </row>
    <row r="114" spans="1:5" ht="21" customHeight="1">
      <c r="A114" s="135"/>
      <c r="B114" s="135"/>
      <c r="C114" s="125"/>
      <c r="D114" s="136"/>
      <c r="E114" s="143"/>
    </row>
    <row r="115" spans="1:5" ht="21" customHeight="1">
      <c r="A115" s="135"/>
      <c r="B115" s="135"/>
      <c r="C115" s="135"/>
      <c r="D115" s="136"/>
      <c r="E115" s="143"/>
    </row>
    <row r="116" spans="1:5" ht="21" customHeight="1">
      <c r="A116" s="135"/>
      <c r="B116" s="135"/>
      <c r="C116" s="135"/>
      <c r="D116" s="136"/>
      <c r="E116" s="143"/>
    </row>
    <row r="117" spans="1:5" ht="21" customHeight="1">
      <c r="A117" s="135"/>
      <c r="B117" s="135"/>
      <c r="C117" s="135"/>
      <c r="D117" s="136"/>
      <c r="E117" s="143"/>
    </row>
    <row r="118" spans="1:5" ht="21" customHeight="1">
      <c r="A118" s="135" t="s">
        <v>154</v>
      </c>
      <c r="B118" s="135"/>
      <c r="C118" s="165" t="str">
        <f>+C88</f>
        <v>ณ วันที่  31  ตุลาคม  2557</v>
      </c>
      <c r="D118" s="142"/>
      <c r="E118" s="143">
        <f>+E88-E102-E114</f>
        <v>1574.08</v>
      </c>
    </row>
    <row r="119" spans="1:5" ht="21" customHeight="1">
      <c r="A119" s="138"/>
      <c r="B119" s="138"/>
      <c r="C119" s="138"/>
      <c r="D119" s="139"/>
      <c r="E119" s="166"/>
    </row>
    <row r="120" spans="1:3" ht="21" customHeight="1">
      <c r="A120" s="134" t="s">
        <v>64</v>
      </c>
      <c r="B120" s="130"/>
      <c r="C120" s="167" t="s">
        <v>65</v>
      </c>
    </row>
    <row r="121" spans="2:3" ht="21" customHeight="1">
      <c r="B121" s="135"/>
      <c r="C121" s="168"/>
    </row>
    <row r="122" spans="1:5" ht="21" customHeight="1">
      <c r="A122" s="135" t="s">
        <v>138</v>
      </c>
      <c r="B122" s="165" t="str">
        <f>+C88</f>
        <v>ณ วันที่  31  ตุลาคม  2557</v>
      </c>
      <c r="C122" s="168" t="s">
        <v>138</v>
      </c>
      <c r="D122" s="135"/>
      <c r="E122" s="165" t="str">
        <f>B122</f>
        <v>ณ วันที่  31  ตุลาคม  2557</v>
      </c>
    </row>
    <row r="123" spans="1:5" ht="21" customHeight="1">
      <c r="A123" s="135" t="s">
        <v>164</v>
      </c>
      <c r="B123" s="135"/>
      <c r="C123" s="168" t="s">
        <v>220</v>
      </c>
      <c r="D123" s="135"/>
      <c r="E123" s="137"/>
    </row>
    <row r="124" spans="1:5" ht="21" customHeight="1">
      <c r="A124" s="135"/>
      <c r="B124" s="135"/>
      <c r="C124" s="168"/>
      <c r="D124" s="135"/>
      <c r="E124" s="137"/>
    </row>
    <row r="125" spans="1:5" ht="21" customHeight="1">
      <c r="A125" s="138"/>
      <c r="B125" s="138"/>
      <c r="C125" s="169"/>
      <c r="D125" s="138"/>
      <c r="E125" s="140"/>
    </row>
    <row r="126" spans="1:5" ht="21" customHeight="1">
      <c r="A126" s="130" t="s">
        <v>180</v>
      </c>
      <c r="B126" s="131"/>
      <c r="C126" s="130" t="s">
        <v>145</v>
      </c>
      <c r="D126" s="130"/>
      <c r="E126" s="132"/>
    </row>
    <row r="127" spans="1:5" ht="21" customHeight="1">
      <c r="A127" s="135"/>
      <c r="B127" s="136"/>
      <c r="C127" s="135"/>
      <c r="D127" s="135"/>
      <c r="E127" s="137"/>
    </row>
    <row r="128" spans="1:5" ht="21" customHeight="1">
      <c r="A128" s="138" t="s">
        <v>57</v>
      </c>
      <c r="B128" s="139"/>
      <c r="C128" s="138" t="s">
        <v>176</v>
      </c>
      <c r="D128" s="138"/>
      <c r="E128" s="140"/>
    </row>
    <row r="129" spans="1:5" ht="21" customHeight="1">
      <c r="A129" s="135"/>
      <c r="B129" s="135"/>
      <c r="C129" s="135"/>
      <c r="D129" s="131"/>
      <c r="E129" s="137"/>
    </row>
    <row r="130" spans="1:5" ht="21" customHeight="1">
      <c r="A130" s="135" t="s">
        <v>141</v>
      </c>
      <c r="B130" s="135"/>
      <c r="C130" s="141" t="str">
        <f>+C118</f>
        <v>ณ วันที่  31  ตุลาคม  2557</v>
      </c>
      <c r="D130" s="142"/>
      <c r="E130" s="143">
        <v>2046871.47</v>
      </c>
    </row>
    <row r="131" spans="1:5" ht="21" customHeight="1">
      <c r="A131" s="135" t="s">
        <v>135</v>
      </c>
      <c r="B131" s="135"/>
      <c r="C131" s="135"/>
      <c r="D131" s="136"/>
      <c r="E131" s="143"/>
    </row>
    <row r="132" spans="1:5" ht="21" customHeight="1">
      <c r="A132" s="144" t="s">
        <v>58</v>
      </c>
      <c r="B132" s="144" t="s">
        <v>59</v>
      </c>
      <c r="C132" s="144" t="s">
        <v>60</v>
      </c>
      <c r="D132" s="145"/>
      <c r="E132" s="143"/>
    </row>
    <row r="133" spans="1:5" ht="21" customHeight="1">
      <c r="A133" s="170" t="s">
        <v>112</v>
      </c>
      <c r="B133" s="170" t="s">
        <v>112</v>
      </c>
      <c r="C133" s="147">
        <v>0</v>
      </c>
      <c r="D133" s="145"/>
      <c r="E133" s="143"/>
    </row>
    <row r="134" spans="1:5" ht="21" customHeight="1">
      <c r="A134" s="146" t="s">
        <v>112</v>
      </c>
      <c r="B134" s="146" t="s">
        <v>112</v>
      </c>
      <c r="C134" s="147">
        <v>0</v>
      </c>
      <c r="D134" s="145"/>
      <c r="E134" s="143">
        <f>+C134</f>
        <v>0</v>
      </c>
    </row>
    <row r="135" spans="1:5" ht="21" customHeight="1">
      <c r="A135" s="135" t="s">
        <v>136</v>
      </c>
      <c r="B135" s="135"/>
      <c r="C135" s="135"/>
      <c r="D135" s="136"/>
      <c r="E135" s="143"/>
    </row>
    <row r="136" spans="1:5" ht="21" customHeight="1">
      <c r="A136" s="144" t="s">
        <v>61</v>
      </c>
      <c r="B136" s="144" t="s">
        <v>62</v>
      </c>
      <c r="C136" s="144" t="s">
        <v>60</v>
      </c>
      <c r="D136" s="145"/>
      <c r="E136" s="143"/>
    </row>
    <row r="137" spans="1:4" ht="21" customHeight="1">
      <c r="A137" s="146"/>
      <c r="B137" s="146"/>
      <c r="C137" s="148"/>
      <c r="D137" s="149"/>
    </row>
    <row r="138" spans="1:4" ht="21" customHeight="1">
      <c r="A138" s="146"/>
      <c r="B138" s="146"/>
      <c r="C138" s="148"/>
      <c r="D138" s="149"/>
    </row>
    <row r="139" spans="1:5" ht="21" customHeight="1">
      <c r="A139" s="146"/>
      <c r="B139" s="146"/>
      <c r="C139" s="148"/>
      <c r="D139" s="149"/>
      <c r="E139" s="143"/>
    </row>
    <row r="140" spans="1:5" ht="21" customHeight="1">
      <c r="A140" s="146"/>
      <c r="B140" s="146"/>
      <c r="C140" s="148"/>
      <c r="D140" s="149"/>
      <c r="E140" s="143"/>
    </row>
    <row r="141" spans="1:4" ht="21" customHeight="1">
      <c r="A141" s="146"/>
      <c r="B141" s="146"/>
      <c r="C141" s="148"/>
      <c r="D141" s="149"/>
    </row>
    <row r="142" spans="1:4" ht="21" customHeight="1">
      <c r="A142" s="146"/>
      <c r="B142" s="146"/>
      <c r="C142" s="148"/>
      <c r="D142" s="149"/>
    </row>
    <row r="143" spans="1:4" ht="21" customHeight="1">
      <c r="A143" s="146"/>
      <c r="B143" s="146"/>
      <c r="C143" s="148"/>
      <c r="D143" s="149"/>
    </row>
    <row r="144" spans="1:5" ht="21" customHeight="1">
      <c r="A144" s="146"/>
      <c r="B144" s="146"/>
      <c r="C144" s="148"/>
      <c r="D144" s="149"/>
      <c r="E144" s="150">
        <f>SUM(C137:C144)</f>
        <v>0</v>
      </c>
    </row>
    <row r="145" spans="1:4" ht="21" customHeight="1">
      <c r="A145" s="146"/>
      <c r="B145" s="146"/>
      <c r="C145" s="148"/>
      <c r="D145" s="149"/>
    </row>
    <row r="146" spans="1:4" ht="21" customHeight="1">
      <c r="A146" s="146"/>
      <c r="B146" s="146"/>
      <c r="C146" s="148"/>
      <c r="D146" s="149"/>
    </row>
    <row r="147" spans="1:4" ht="21" customHeight="1">
      <c r="A147" s="146"/>
      <c r="B147" s="146"/>
      <c r="C147" s="148"/>
      <c r="D147" s="149"/>
    </row>
    <row r="148" spans="1:5" ht="21" customHeight="1">
      <c r="A148" s="146"/>
      <c r="B148" s="146"/>
      <c r="C148" s="148"/>
      <c r="D148" s="149"/>
      <c r="E148" s="143"/>
    </row>
    <row r="149" spans="1:5" ht="21" customHeight="1">
      <c r="A149" s="146"/>
      <c r="B149" s="146"/>
      <c r="C149" s="148"/>
      <c r="D149" s="149"/>
      <c r="E149" s="143"/>
    </row>
    <row r="150" spans="1:5" ht="21" customHeight="1">
      <c r="A150" s="146"/>
      <c r="B150" s="146"/>
      <c r="C150" s="148"/>
      <c r="D150" s="149"/>
      <c r="E150" s="143"/>
    </row>
    <row r="151" spans="1:5" ht="21" customHeight="1">
      <c r="A151" s="146"/>
      <c r="B151" s="146"/>
      <c r="C151" s="148"/>
      <c r="D151" s="149"/>
      <c r="E151" s="143"/>
    </row>
    <row r="152" spans="1:5" ht="21" customHeight="1">
      <c r="A152" s="146"/>
      <c r="B152" s="170"/>
      <c r="C152" s="148"/>
      <c r="D152" s="149"/>
      <c r="E152" s="143"/>
    </row>
    <row r="153" spans="1:5" ht="21" customHeight="1">
      <c r="A153" s="146"/>
      <c r="B153" s="170"/>
      <c r="C153" s="148"/>
      <c r="D153" s="149"/>
      <c r="E153" s="143"/>
    </row>
    <row r="154" spans="1:5" ht="21" customHeight="1">
      <c r="A154" s="135" t="s">
        <v>137</v>
      </c>
      <c r="B154" s="135"/>
      <c r="C154" s="162"/>
      <c r="D154" s="163"/>
      <c r="E154" s="143"/>
    </row>
    <row r="155" spans="1:5" ht="21" customHeight="1">
      <c r="A155" s="135" t="s">
        <v>63</v>
      </c>
      <c r="B155" s="135"/>
      <c r="C155" s="125"/>
      <c r="D155" s="136"/>
      <c r="E155" s="143"/>
    </row>
    <row r="156" spans="1:5" ht="21" customHeight="1">
      <c r="A156" s="135"/>
      <c r="B156" s="135"/>
      <c r="C156" s="125"/>
      <c r="D156" s="136"/>
      <c r="E156" s="143"/>
    </row>
    <row r="157" spans="1:5" ht="21" customHeight="1">
      <c r="A157" s="135"/>
      <c r="B157" s="135"/>
      <c r="C157" s="135"/>
      <c r="D157" s="136"/>
      <c r="E157" s="143"/>
    </row>
    <row r="158" spans="1:5" ht="21" customHeight="1">
      <c r="A158" s="135"/>
      <c r="B158" s="135"/>
      <c r="C158" s="135"/>
      <c r="D158" s="136"/>
      <c r="E158" s="143"/>
    </row>
    <row r="159" spans="1:5" ht="21" customHeight="1">
      <c r="A159" s="135"/>
      <c r="B159" s="135"/>
      <c r="C159" s="135"/>
      <c r="D159" s="136"/>
      <c r="E159" s="143"/>
    </row>
    <row r="160" spans="1:5" ht="21" customHeight="1">
      <c r="A160" s="135" t="s">
        <v>154</v>
      </c>
      <c r="B160" s="135"/>
      <c r="C160" s="165" t="str">
        <f>+C130</f>
        <v>ณ วันที่  31  ตุลาคม  2557</v>
      </c>
      <c r="D160" s="142"/>
      <c r="E160" s="143">
        <f>+E130-E144-E156</f>
        <v>2046871.47</v>
      </c>
    </row>
    <row r="161" spans="1:5" ht="21" customHeight="1">
      <c r="A161" s="138"/>
      <c r="B161" s="138"/>
      <c r="C161" s="138"/>
      <c r="D161" s="139"/>
      <c r="E161" s="166"/>
    </row>
    <row r="162" spans="1:3" ht="21" customHeight="1">
      <c r="A162" s="134" t="s">
        <v>64</v>
      </c>
      <c r="B162" s="130"/>
      <c r="C162" s="167" t="s">
        <v>65</v>
      </c>
    </row>
    <row r="163" spans="2:3" ht="21" customHeight="1">
      <c r="B163" s="135"/>
      <c r="C163" s="168"/>
    </row>
    <row r="164" spans="1:5" ht="21" customHeight="1">
      <c r="A164" s="135" t="s">
        <v>138</v>
      </c>
      <c r="B164" s="165" t="str">
        <f>+C130</f>
        <v>ณ วันที่  31  ตุลาคม  2557</v>
      </c>
      <c r="C164" s="168" t="s">
        <v>138</v>
      </c>
      <c r="D164" s="135"/>
      <c r="E164" s="137" t="str">
        <f>+C130</f>
        <v>ณ วันที่  31  ตุลาคม  2557</v>
      </c>
    </row>
    <row r="165" spans="1:5" ht="21" customHeight="1">
      <c r="A165" s="135" t="s">
        <v>164</v>
      </c>
      <c r="B165" s="135"/>
      <c r="C165" s="168" t="s">
        <v>220</v>
      </c>
      <c r="D165" s="135"/>
      <c r="E165" s="137"/>
    </row>
    <row r="166" spans="1:5" ht="21" customHeight="1">
      <c r="A166" s="135"/>
      <c r="B166" s="135"/>
      <c r="C166" s="168"/>
      <c r="D166" s="135"/>
      <c r="E166" s="137"/>
    </row>
    <row r="167" spans="1:5" ht="21" customHeight="1">
      <c r="A167" s="138"/>
      <c r="B167" s="138"/>
      <c r="C167" s="169"/>
      <c r="D167" s="138"/>
      <c r="E167" s="140"/>
    </row>
    <row r="168" spans="1:5" ht="21" customHeight="1">
      <c r="A168" s="130" t="s">
        <v>180</v>
      </c>
      <c r="B168" s="131"/>
      <c r="C168" s="130" t="s">
        <v>145</v>
      </c>
      <c r="D168" s="130"/>
      <c r="E168" s="132"/>
    </row>
    <row r="169" spans="1:5" ht="21" customHeight="1">
      <c r="A169" s="135"/>
      <c r="B169" s="136"/>
      <c r="C169" s="135"/>
      <c r="D169" s="135"/>
      <c r="E169" s="137"/>
    </row>
    <row r="170" spans="1:5" ht="21" customHeight="1">
      <c r="A170" s="138" t="s">
        <v>57</v>
      </c>
      <c r="B170" s="139"/>
      <c r="C170" s="138" t="s">
        <v>177</v>
      </c>
      <c r="D170" s="138"/>
      <c r="E170" s="140"/>
    </row>
    <row r="171" spans="1:5" ht="21" customHeight="1">
      <c r="A171" s="135"/>
      <c r="B171" s="135"/>
      <c r="C171" s="135"/>
      <c r="D171" s="131"/>
      <c r="E171" s="137"/>
    </row>
    <row r="172" spans="1:5" ht="21" customHeight="1">
      <c r="A172" s="135" t="s">
        <v>141</v>
      </c>
      <c r="B172" s="135"/>
      <c r="C172" s="141" t="str">
        <f>+C160</f>
        <v>ณ วันที่  31  ตุลาคม  2557</v>
      </c>
      <c r="D172" s="142"/>
      <c r="E172" s="143">
        <v>2545218.63</v>
      </c>
    </row>
    <row r="173" spans="1:5" ht="21" customHeight="1">
      <c r="A173" s="135" t="s">
        <v>135</v>
      </c>
      <c r="B173" s="135"/>
      <c r="C173" s="135"/>
      <c r="D173" s="136"/>
      <c r="E173" s="143"/>
    </row>
    <row r="174" spans="1:5" ht="21" customHeight="1">
      <c r="A174" s="144" t="s">
        <v>58</v>
      </c>
      <c r="B174" s="144" t="s">
        <v>59</v>
      </c>
      <c r="C174" s="144" t="s">
        <v>60</v>
      </c>
      <c r="D174" s="145"/>
      <c r="E174" s="143"/>
    </row>
    <row r="175" spans="1:5" ht="21" customHeight="1">
      <c r="A175" s="170" t="s">
        <v>112</v>
      </c>
      <c r="B175" s="170" t="s">
        <v>112</v>
      </c>
      <c r="C175" s="147">
        <v>0</v>
      </c>
      <c r="D175" s="145"/>
      <c r="E175" s="143"/>
    </row>
    <row r="176" spans="1:5" ht="21" customHeight="1">
      <c r="A176" s="146" t="s">
        <v>112</v>
      </c>
      <c r="B176" s="146" t="s">
        <v>112</v>
      </c>
      <c r="C176" s="147">
        <v>0</v>
      </c>
      <c r="D176" s="145"/>
      <c r="E176" s="143">
        <f>+C176</f>
        <v>0</v>
      </c>
    </row>
    <row r="177" spans="1:5" ht="21" customHeight="1">
      <c r="A177" s="135" t="s">
        <v>136</v>
      </c>
      <c r="B177" s="135"/>
      <c r="C177" s="135"/>
      <c r="D177" s="136"/>
      <c r="E177" s="143"/>
    </row>
    <row r="178" spans="1:5" ht="21" customHeight="1">
      <c r="A178" s="144" t="s">
        <v>61</v>
      </c>
      <c r="B178" s="144" t="s">
        <v>62</v>
      </c>
      <c r="C178" s="144" t="s">
        <v>60</v>
      </c>
      <c r="D178" s="145"/>
      <c r="E178" s="143"/>
    </row>
    <row r="179" spans="1:4" ht="21" customHeight="1">
      <c r="A179" s="146"/>
      <c r="B179" s="146"/>
      <c r="C179" s="148"/>
      <c r="D179" s="149"/>
    </row>
    <row r="180" spans="1:4" ht="21" customHeight="1">
      <c r="A180" s="146"/>
      <c r="B180" s="146"/>
      <c r="C180" s="148"/>
      <c r="D180" s="149"/>
    </row>
    <row r="181" spans="1:5" ht="21" customHeight="1">
      <c r="A181" s="146"/>
      <c r="B181" s="146"/>
      <c r="C181" s="148"/>
      <c r="D181" s="149"/>
      <c r="E181" s="143"/>
    </row>
    <row r="182" spans="1:5" ht="21" customHeight="1">
      <c r="A182" s="146"/>
      <c r="B182" s="146"/>
      <c r="C182" s="148"/>
      <c r="D182" s="149"/>
      <c r="E182" s="143"/>
    </row>
    <row r="183" spans="1:4" ht="21" customHeight="1">
      <c r="A183" s="146"/>
      <c r="B183" s="146"/>
      <c r="C183" s="148"/>
      <c r="D183" s="149"/>
    </row>
    <row r="184" spans="1:4" ht="21" customHeight="1">
      <c r="A184" s="146"/>
      <c r="B184" s="146"/>
      <c r="C184" s="148"/>
      <c r="D184" s="149"/>
    </row>
    <row r="185" spans="1:4" ht="21" customHeight="1">
      <c r="A185" s="146"/>
      <c r="B185" s="146"/>
      <c r="C185" s="148"/>
      <c r="D185" s="149"/>
    </row>
    <row r="186" spans="1:5" ht="21" customHeight="1">
      <c r="A186" s="146"/>
      <c r="B186" s="146"/>
      <c r="C186" s="148"/>
      <c r="D186" s="149"/>
      <c r="E186" s="150">
        <f>SUM(C179:C186)</f>
        <v>0</v>
      </c>
    </row>
    <row r="187" spans="1:4" ht="21" customHeight="1">
      <c r="A187" s="146"/>
      <c r="B187" s="146"/>
      <c r="C187" s="148"/>
      <c r="D187" s="149"/>
    </row>
    <row r="188" spans="1:4" ht="21" customHeight="1">
      <c r="A188" s="146"/>
      <c r="B188" s="146"/>
      <c r="C188" s="148"/>
      <c r="D188" s="149"/>
    </row>
    <row r="189" spans="1:4" ht="21" customHeight="1">
      <c r="A189" s="146"/>
      <c r="B189" s="146"/>
      <c r="C189" s="148"/>
      <c r="D189" s="149"/>
    </row>
    <row r="190" spans="1:5" ht="21" customHeight="1">
      <c r="A190" s="146"/>
      <c r="B190" s="146"/>
      <c r="C190" s="148"/>
      <c r="D190" s="149"/>
      <c r="E190" s="143"/>
    </row>
    <row r="191" spans="1:5" ht="21" customHeight="1">
      <c r="A191" s="146"/>
      <c r="B191" s="146"/>
      <c r="C191" s="148"/>
      <c r="D191" s="149"/>
      <c r="E191" s="143"/>
    </row>
    <row r="192" spans="1:5" ht="21" customHeight="1">
      <c r="A192" s="146"/>
      <c r="B192" s="146"/>
      <c r="C192" s="148"/>
      <c r="D192" s="149"/>
      <c r="E192" s="143"/>
    </row>
    <row r="193" spans="1:5" ht="21" customHeight="1">
      <c r="A193" s="146"/>
      <c r="B193" s="146"/>
      <c r="C193" s="148"/>
      <c r="D193" s="149"/>
      <c r="E193" s="143"/>
    </row>
    <row r="194" spans="1:5" ht="21" customHeight="1">
      <c r="A194" s="146"/>
      <c r="B194" s="170"/>
      <c r="C194" s="148"/>
      <c r="D194" s="149"/>
      <c r="E194" s="143"/>
    </row>
    <row r="195" spans="1:5" ht="21" customHeight="1">
      <c r="A195" s="146"/>
      <c r="B195" s="170"/>
      <c r="C195" s="148"/>
      <c r="D195" s="149"/>
      <c r="E195" s="143"/>
    </row>
    <row r="196" spans="1:5" ht="21" customHeight="1">
      <c r="A196" s="135" t="s">
        <v>137</v>
      </c>
      <c r="B196" s="135"/>
      <c r="C196" s="162"/>
      <c r="D196" s="163"/>
      <c r="E196" s="143"/>
    </row>
    <row r="197" spans="1:5" ht="21" customHeight="1">
      <c r="A197" s="135" t="s">
        <v>63</v>
      </c>
      <c r="B197" s="135"/>
      <c r="C197" s="125"/>
      <c r="D197" s="136"/>
      <c r="E197" s="143"/>
    </row>
    <row r="198" spans="1:5" ht="21" customHeight="1">
      <c r="A198" s="135"/>
      <c r="B198" s="135"/>
      <c r="C198" s="125"/>
      <c r="D198" s="136"/>
      <c r="E198" s="143"/>
    </row>
    <row r="199" spans="1:5" ht="21" customHeight="1">
      <c r="A199" s="135"/>
      <c r="B199" s="135" t="s">
        <v>31</v>
      </c>
      <c r="C199" s="135"/>
      <c r="D199" s="136"/>
      <c r="E199" s="143"/>
    </row>
    <row r="200" spans="1:5" ht="21" customHeight="1">
      <c r="A200" s="135"/>
      <c r="B200" s="135"/>
      <c r="C200" s="135"/>
      <c r="D200" s="136"/>
      <c r="E200" s="143"/>
    </row>
    <row r="201" spans="1:5" ht="21" customHeight="1">
      <c r="A201" s="135"/>
      <c r="B201" s="135"/>
      <c r="C201" s="135"/>
      <c r="D201" s="136"/>
      <c r="E201" s="143"/>
    </row>
    <row r="202" spans="1:5" ht="21" customHeight="1">
      <c r="A202" s="135" t="s">
        <v>154</v>
      </c>
      <c r="B202" s="135"/>
      <c r="C202" s="165" t="str">
        <f>+C172</f>
        <v>ณ วันที่  31  ตุลาคม  2557</v>
      </c>
      <c r="D202" s="142"/>
      <c r="E202" s="143">
        <f>E172-E198</f>
        <v>2545218.63</v>
      </c>
    </row>
    <row r="203" spans="1:5" ht="21" customHeight="1">
      <c r="A203" s="138"/>
      <c r="B203" s="138"/>
      <c r="C203" s="138"/>
      <c r="D203" s="139"/>
      <c r="E203" s="166"/>
    </row>
    <row r="204" spans="1:3" ht="21" customHeight="1">
      <c r="A204" s="134" t="s">
        <v>64</v>
      </c>
      <c r="B204" s="130"/>
      <c r="C204" s="167" t="s">
        <v>65</v>
      </c>
    </row>
    <row r="205" spans="2:3" ht="21" customHeight="1">
      <c r="B205" s="135"/>
      <c r="C205" s="168"/>
    </row>
    <row r="206" spans="1:5" ht="21" customHeight="1">
      <c r="A206" s="135" t="s">
        <v>138</v>
      </c>
      <c r="B206" s="165" t="str">
        <f>+C172</f>
        <v>ณ วันที่  31  ตุลาคม  2557</v>
      </c>
      <c r="C206" s="168" t="s">
        <v>138</v>
      </c>
      <c r="D206" s="135"/>
      <c r="E206" s="137" t="str">
        <f>+C172</f>
        <v>ณ วันที่  31  ตุลาคม  2557</v>
      </c>
    </row>
    <row r="207" spans="1:5" ht="21" customHeight="1">
      <c r="A207" s="135" t="s">
        <v>164</v>
      </c>
      <c r="B207" s="135"/>
      <c r="C207" s="168" t="s">
        <v>220</v>
      </c>
      <c r="D207" s="135"/>
      <c r="E207" s="137"/>
    </row>
    <row r="208" spans="1:5" ht="21" customHeight="1">
      <c r="A208" s="138"/>
      <c r="B208" s="138"/>
      <c r="C208" s="169"/>
      <c r="D208" s="138"/>
      <c r="E208" s="140"/>
    </row>
    <row r="209" spans="1:5" ht="21" customHeight="1">
      <c r="A209" s="130" t="s">
        <v>180</v>
      </c>
      <c r="B209" s="131"/>
      <c r="C209" s="130" t="s">
        <v>139</v>
      </c>
      <c r="D209" s="130"/>
      <c r="E209" s="132"/>
    </row>
    <row r="210" spans="1:5" ht="21" customHeight="1">
      <c r="A210" s="135"/>
      <c r="B210" s="136"/>
      <c r="C210" s="135"/>
      <c r="D210" s="135"/>
      <c r="E210" s="137"/>
    </row>
    <row r="211" spans="1:5" ht="21" customHeight="1">
      <c r="A211" s="138" t="s">
        <v>57</v>
      </c>
      <c r="B211" s="139"/>
      <c r="C211" s="138" t="s">
        <v>140</v>
      </c>
      <c r="D211" s="138"/>
      <c r="E211" s="140"/>
    </row>
    <row r="212" spans="1:5" ht="21" customHeight="1">
      <c r="A212" s="135" t="s">
        <v>141</v>
      </c>
      <c r="B212" s="135"/>
      <c r="C212" s="141" t="s">
        <v>229</v>
      </c>
      <c r="D212" s="142"/>
      <c r="E212" s="143">
        <v>7022888.89</v>
      </c>
    </row>
    <row r="213" spans="1:5" ht="21" customHeight="1">
      <c r="A213" s="135" t="s">
        <v>135</v>
      </c>
      <c r="B213" s="135"/>
      <c r="C213" s="135"/>
      <c r="D213" s="136"/>
      <c r="E213" s="143"/>
    </row>
    <row r="214" spans="1:5" ht="21" customHeight="1">
      <c r="A214" s="144" t="s">
        <v>58</v>
      </c>
      <c r="B214" s="144" t="s">
        <v>59</v>
      </c>
      <c r="C214" s="144" t="s">
        <v>60</v>
      </c>
      <c r="D214" s="145"/>
      <c r="E214" s="143"/>
    </row>
    <row r="215" spans="2:5" ht="21" customHeight="1">
      <c r="B215" s="146"/>
      <c r="C215" s="147"/>
      <c r="D215" s="145"/>
      <c r="E215" s="143">
        <f>+C215</f>
        <v>0</v>
      </c>
    </row>
    <row r="216" spans="1:5" ht="21" customHeight="1">
      <c r="A216" s="135" t="s">
        <v>136</v>
      </c>
      <c r="B216" s="135"/>
      <c r="C216" s="135"/>
      <c r="D216" s="136"/>
      <c r="E216" s="143"/>
    </row>
    <row r="217" spans="1:5" ht="21" customHeight="1">
      <c r="A217" s="144" t="s">
        <v>61</v>
      </c>
      <c r="B217" s="144" t="s">
        <v>62</v>
      </c>
      <c r="C217" s="144" t="s">
        <v>60</v>
      </c>
      <c r="D217" s="145"/>
      <c r="E217" s="143"/>
    </row>
    <row r="218" spans="1:4" ht="21" customHeight="1">
      <c r="A218" s="146" t="s">
        <v>221</v>
      </c>
      <c r="B218" s="146" t="s">
        <v>222</v>
      </c>
      <c r="C218" s="148">
        <v>75400</v>
      </c>
      <c r="D218" s="149"/>
    </row>
    <row r="219" spans="1:5" ht="21" customHeight="1">
      <c r="A219" s="146" t="s">
        <v>223</v>
      </c>
      <c r="B219" s="146" t="s">
        <v>224</v>
      </c>
      <c r="C219" s="148">
        <v>10000</v>
      </c>
      <c r="D219" s="149"/>
      <c r="E219" s="143"/>
    </row>
    <row r="220" spans="1:5" ht="21" customHeight="1">
      <c r="A220" s="146" t="s">
        <v>223</v>
      </c>
      <c r="B220" s="146" t="s">
        <v>225</v>
      </c>
      <c r="C220" s="148">
        <v>10000</v>
      </c>
      <c r="D220" s="149"/>
      <c r="E220" s="143"/>
    </row>
    <row r="221" spans="1:5" ht="21" customHeight="1">
      <c r="A221" s="146" t="s">
        <v>223</v>
      </c>
      <c r="B221" s="146" t="s">
        <v>226</v>
      </c>
      <c r="C221" s="148">
        <v>10000</v>
      </c>
      <c r="D221" s="149"/>
      <c r="E221" s="143"/>
    </row>
    <row r="222" spans="1:4" ht="21" customHeight="1">
      <c r="A222" s="146" t="s">
        <v>223</v>
      </c>
      <c r="B222" s="146" t="s">
        <v>227</v>
      </c>
      <c r="C222" s="148">
        <v>10000</v>
      </c>
      <c r="D222" s="149"/>
    </row>
    <row r="223" spans="1:5" ht="21" customHeight="1">
      <c r="A223" s="146" t="s">
        <v>223</v>
      </c>
      <c r="B223" s="146" t="s">
        <v>228</v>
      </c>
      <c r="C223" s="148">
        <v>10000</v>
      </c>
      <c r="D223" s="149"/>
      <c r="E223" s="143"/>
    </row>
    <row r="224" spans="1:5" ht="21" customHeight="1">
      <c r="A224" s="146" t="s">
        <v>230</v>
      </c>
      <c r="B224" s="146" t="s">
        <v>231</v>
      </c>
      <c r="C224" s="148">
        <v>10000</v>
      </c>
      <c r="D224" s="149"/>
      <c r="E224" s="143"/>
    </row>
    <row r="225" spans="1:5" ht="21" customHeight="1">
      <c r="A225" s="146" t="s">
        <v>234</v>
      </c>
      <c r="B225" s="146" t="s">
        <v>235</v>
      </c>
      <c r="C225" s="148">
        <v>4850</v>
      </c>
      <c r="D225" s="149"/>
      <c r="E225" s="143"/>
    </row>
    <row r="226" spans="1:5" ht="21" customHeight="1">
      <c r="A226" s="146" t="s">
        <v>232</v>
      </c>
      <c r="B226" s="146" t="s">
        <v>233</v>
      </c>
      <c r="C226" s="148">
        <v>106000</v>
      </c>
      <c r="D226" s="149"/>
      <c r="E226" s="150">
        <f>C218+C219+C220+C221+C222+C223+C224+C226+C225</f>
        <v>246250</v>
      </c>
    </row>
    <row r="227" spans="1:4" ht="21" customHeight="1">
      <c r="A227" s="146"/>
      <c r="B227" s="146"/>
      <c r="C227" s="148"/>
      <c r="D227" s="149"/>
    </row>
    <row r="228" spans="1:4" ht="21" customHeight="1">
      <c r="A228" s="146"/>
      <c r="B228" s="146"/>
      <c r="C228" s="148"/>
      <c r="D228" s="149"/>
    </row>
    <row r="229" spans="1:4" ht="21" customHeight="1">
      <c r="A229" s="146"/>
      <c r="B229" s="146"/>
      <c r="C229" s="148"/>
      <c r="D229" s="149"/>
    </row>
    <row r="230" spans="1:4" ht="21" customHeight="1">
      <c r="A230" s="146"/>
      <c r="B230" s="146"/>
      <c r="C230" s="148"/>
      <c r="D230" s="149"/>
    </row>
    <row r="231" spans="1:4" ht="21" customHeight="1">
      <c r="A231" s="146"/>
      <c r="B231" s="146"/>
      <c r="C231" s="148"/>
      <c r="D231" s="149"/>
    </row>
    <row r="232" spans="1:4" ht="21" customHeight="1">
      <c r="A232" s="146"/>
      <c r="B232" s="146"/>
      <c r="C232" s="148"/>
      <c r="D232" s="149"/>
    </row>
    <row r="233" spans="1:5" ht="21" customHeight="1">
      <c r="A233" s="146"/>
      <c r="B233" s="146"/>
      <c r="C233" s="148"/>
      <c r="D233" s="149"/>
      <c r="E233" s="143"/>
    </row>
    <row r="234" spans="1:4" ht="21" customHeight="1">
      <c r="A234" s="146"/>
      <c r="B234" s="146"/>
      <c r="C234" s="148"/>
      <c r="D234" s="149"/>
    </row>
    <row r="235" spans="1:4" ht="21" customHeight="1">
      <c r="A235" s="146"/>
      <c r="B235" s="146"/>
      <c r="C235" s="148"/>
      <c r="D235" s="149"/>
    </row>
    <row r="236" spans="1:4" ht="21" customHeight="1">
      <c r="A236" s="146"/>
      <c r="B236" s="146"/>
      <c r="C236" s="148"/>
      <c r="D236" s="149"/>
    </row>
    <row r="237" spans="1:4" ht="21" customHeight="1">
      <c r="A237" s="146"/>
      <c r="B237" s="146"/>
      <c r="C237" s="148"/>
      <c r="D237" s="149"/>
    </row>
    <row r="238" spans="1:5" ht="21" customHeight="1">
      <c r="A238" s="146"/>
      <c r="B238" s="146"/>
      <c r="C238" s="148"/>
      <c r="D238" s="149"/>
      <c r="E238" s="143"/>
    </row>
    <row r="239" spans="1:5" ht="21" customHeight="1">
      <c r="A239" s="135" t="s">
        <v>137</v>
      </c>
      <c r="B239" s="135"/>
      <c r="C239" s="162"/>
      <c r="D239" s="163"/>
      <c r="E239" s="143"/>
    </row>
    <row r="240" spans="1:5" ht="21" customHeight="1">
      <c r="A240" s="135" t="s">
        <v>215</v>
      </c>
      <c r="B240" s="135"/>
      <c r="C240" s="125"/>
      <c r="D240" s="136"/>
      <c r="E240" s="143">
        <v>29371.02</v>
      </c>
    </row>
    <row r="241" spans="1:4" ht="21" customHeight="1">
      <c r="A241" s="135"/>
      <c r="B241" s="135"/>
      <c r="C241" s="135"/>
      <c r="D241" s="136"/>
    </row>
    <row r="242" spans="1:5" ht="21" customHeight="1">
      <c r="A242" s="135" t="s">
        <v>153</v>
      </c>
      <c r="B242" s="135"/>
      <c r="C242" s="165" t="str">
        <f>+C212</f>
        <v>ณ  วันที่  23  สิงหาคม  2556</v>
      </c>
      <c r="D242" s="142"/>
      <c r="E242" s="143">
        <f>E212-E226-E240</f>
        <v>6747267.87</v>
      </c>
    </row>
    <row r="243" spans="1:5" ht="21" customHeight="1">
      <c r="A243" s="138"/>
      <c r="B243" s="138"/>
      <c r="C243" s="138"/>
      <c r="D243" s="139"/>
      <c r="E243" s="166"/>
    </row>
    <row r="244" spans="1:3" ht="21" customHeight="1">
      <c r="A244" s="134" t="s">
        <v>64</v>
      </c>
      <c r="B244" s="130"/>
      <c r="C244" s="167" t="s">
        <v>65</v>
      </c>
    </row>
    <row r="245" spans="2:3" ht="21" customHeight="1">
      <c r="B245" s="135"/>
      <c r="C245" s="168"/>
    </row>
    <row r="246" spans="1:5" ht="21" customHeight="1">
      <c r="A246" s="135" t="s">
        <v>138</v>
      </c>
      <c r="B246" s="165" t="str">
        <f>+C212</f>
        <v>ณ  วันที่  23  สิงหาคม  2556</v>
      </c>
      <c r="C246" s="168" t="s">
        <v>138</v>
      </c>
      <c r="D246" s="135"/>
      <c r="E246" s="137" t="str">
        <f>+C212</f>
        <v>ณ  วันที่  23  สิงหาคม  2556</v>
      </c>
    </row>
    <row r="247" spans="1:5" ht="21" customHeight="1">
      <c r="A247" s="135" t="s">
        <v>164</v>
      </c>
      <c r="B247" s="135"/>
      <c r="C247" s="168" t="s">
        <v>220</v>
      </c>
      <c r="D247" s="135"/>
      <c r="E247" s="137"/>
    </row>
    <row r="248" spans="1:5" ht="21" customHeight="1">
      <c r="A248" s="138"/>
      <c r="B248" s="138" t="s">
        <v>168</v>
      </c>
      <c r="C248" s="169"/>
      <c r="D248" s="138"/>
      <c r="E248" s="140"/>
    </row>
    <row r="250" spans="1:5" ht="21" customHeight="1">
      <c r="A250" s="130" t="s">
        <v>180</v>
      </c>
      <c r="B250" s="131"/>
      <c r="C250" s="130" t="s">
        <v>145</v>
      </c>
      <c r="D250" s="130"/>
      <c r="E250" s="132"/>
    </row>
    <row r="251" spans="1:5" ht="21" customHeight="1">
      <c r="A251" s="135"/>
      <c r="B251" s="136"/>
      <c r="C251" s="135"/>
      <c r="D251" s="135"/>
      <c r="E251" s="137"/>
    </row>
    <row r="252" spans="1:5" ht="21" customHeight="1">
      <c r="A252" s="138" t="s">
        <v>57</v>
      </c>
      <c r="B252" s="139"/>
      <c r="C252" s="138" t="s">
        <v>176</v>
      </c>
      <c r="D252" s="138"/>
      <c r="E252" s="140"/>
    </row>
    <row r="253" spans="1:5" ht="21" customHeight="1">
      <c r="A253" s="135"/>
      <c r="B253" s="135"/>
      <c r="C253" s="135"/>
      <c r="D253" s="131"/>
      <c r="E253" s="137"/>
    </row>
    <row r="254" spans="1:5" ht="21" customHeight="1">
      <c r="A254" s="135" t="s">
        <v>141</v>
      </c>
      <c r="B254" s="135"/>
      <c r="C254" s="141" t="str">
        <f>+C242</f>
        <v>ณ  วันที่  23  สิงหาคม  2556</v>
      </c>
      <c r="D254" s="142"/>
      <c r="E254" s="143">
        <v>2040496.74</v>
      </c>
    </row>
    <row r="255" spans="1:5" ht="21" customHeight="1">
      <c r="A255" s="135" t="s">
        <v>135</v>
      </c>
      <c r="B255" s="135"/>
      <c r="C255" s="135"/>
      <c r="D255" s="136"/>
      <c r="E255" s="143"/>
    </row>
    <row r="256" spans="1:5" ht="21" customHeight="1">
      <c r="A256" s="144" t="s">
        <v>58</v>
      </c>
      <c r="B256" s="144" t="s">
        <v>59</v>
      </c>
      <c r="C256" s="144" t="s">
        <v>60</v>
      </c>
      <c r="D256" s="145"/>
      <c r="E256" s="143"/>
    </row>
    <row r="257" spans="1:5" ht="21" customHeight="1">
      <c r="A257" s="170" t="s">
        <v>112</v>
      </c>
      <c r="B257" s="170" t="s">
        <v>112</v>
      </c>
      <c r="C257" s="147">
        <v>0</v>
      </c>
      <c r="D257" s="145"/>
      <c r="E257" s="143"/>
    </row>
    <row r="258" spans="1:5" ht="21" customHeight="1">
      <c r="A258" s="146" t="s">
        <v>112</v>
      </c>
      <c r="B258" s="146" t="s">
        <v>112</v>
      </c>
      <c r="C258" s="147">
        <v>0</v>
      </c>
      <c r="D258" s="145"/>
      <c r="E258" s="143">
        <f>+C258</f>
        <v>0</v>
      </c>
    </row>
    <row r="259" spans="1:5" ht="21" customHeight="1">
      <c r="A259" s="135" t="s">
        <v>136</v>
      </c>
      <c r="B259" s="135"/>
      <c r="C259" s="135"/>
      <c r="D259" s="136"/>
      <c r="E259" s="143"/>
    </row>
    <row r="260" spans="1:5" ht="21" customHeight="1">
      <c r="A260" s="144" t="s">
        <v>61</v>
      </c>
      <c r="B260" s="144" t="s">
        <v>62</v>
      </c>
      <c r="C260" s="144" t="s">
        <v>60</v>
      </c>
      <c r="D260" s="145"/>
      <c r="E260" s="143"/>
    </row>
    <row r="261" spans="1:4" ht="21" customHeight="1">
      <c r="A261" s="146"/>
      <c r="B261" s="146"/>
      <c r="C261" s="148"/>
      <c r="D261" s="149"/>
    </row>
    <row r="262" spans="1:4" ht="21" customHeight="1">
      <c r="A262" s="146"/>
      <c r="B262" s="146"/>
      <c r="C262" s="148"/>
      <c r="D262" s="149"/>
    </row>
    <row r="263" spans="1:5" ht="21" customHeight="1">
      <c r="A263" s="146"/>
      <c r="B263" s="146"/>
      <c r="C263" s="148"/>
      <c r="D263" s="149"/>
      <c r="E263" s="143"/>
    </row>
    <row r="264" spans="1:5" ht="21" customHeight="1">
      <c r="A264" s="146"/>
      <c r="B264" s="146"/>
      <c r="C264" s="148"/>
      <c r="D264" s="149"/>
      <c r="E264" s="143"/>
    </row>
    <row r="265" spans="1:4" ht="21" customHeight="1">
      <c r="A265" s="146"/>
      <c r="B265" s="146"/>
      <c r="C265" s="148"/>
      <c r="D265" s="149"/>
    </row>
    <row r="266" spans="1:4" ht="21" customHeight="1">
      <c r="A266" s="146"/>
      <c r="B266" s="146"/>
      <c r="C266" s="148"/>
      <c r="D266" s="149"/>
    </row>
    <row r="267" spans="1:4" ht="21" customHeight="1">
      <c r="A267" s="146"/>
      <c r="B267" s="146"/>
      <c r="C267" s="148"/>
      <c r="D267" s="149"/>
    </row>
    <row r="268" spans="1:5" ht="21" customHeight="1">
      <c r="A268" s="146"/>
      <c r="B268" s="146"/>
      <c r="C268" s="148"/>
      <c r="D268" s="149"/>
      <c r="E268" s="150">
        <f>SUM(C261:C268)</f>
        <v>0</v>
      </c>
    </row>
    <row r="269" spans="1:4" ht="21" customHeight="1">
      <c r="A269" s="146"/>
      <c r="B269" s="146"/>
      <c r="C269" s="148"/>
      <c r="D269" s="149"/>
    </row>
    <row r="270" spans="1:4" ht="21" customHeight="1">
      <c r="A270" s="146"/>
      <c r="B270" s="146"/>
      <c r="C270" s="148"/>
      <c r="D270" s="149"/>
    </row>
    <row r="271" spans="1:4" ht="21" customHeight="1">
      <c r="A271" s="146"/>
      <c r="B271" s="146"/>
      <c r="C271" s="148"/>
      <c r="D271" s="149"/>
    </row>
    <row r="272" spans="1:5" ht="21" customHeight="1">
      <c r="A272" s="146"/>
      <c r="B272" s="146"/>
      <c r="C272" s="148"/>
      <c r="D272" s="149"/>
      <c r="E272" s="143"/>
    </row>
    <row r="273" spans="1:5" ht="21" customHeight="1">
      <c r="A273" s="146"/>
      <c r="B273" s="146"/>
      <c r="C273" s="148"/>
      <c r="D273" s="149"/>
      <c r="E273" s="143"/>
    </row>
    <row r="274" spans="1:5" ht="21" customHeight="1">
      <c r="A274" s="146"/>
      <c r="B274" s="146"/>
      <c r="C274" s="148"/>
      <c r="D274" s="149"/>
      <c r="E274" s="143"/>
    </row>
    <row r="275" spans="1:5" ht="21" customHeight="1">
      <c r="A275" s="146"/>
      <c r="B275" s="146"/>
      <c r="C275" s="148"/>
      <c r="D275" s="149"/>
      <c r="E275" s="143"/>
    </row>
    <row r="276" spans="1:5" ht="21" customHeight="1">
      <c r="A276" s="146"/>
      <c r="B276" s="170"/>
      <c r="C276" s="148"/>
      <c r="D276" s="149"/>
      <c r="E276" s="143"/>
    </row>
    <row r="277" spans="1:5" ht="21" customHeight="1">
      <c r="A277" s="146"/>
      <c r="B277" s="170"/>
      <c r="C277" s="148"/>
      <c r="D277" s="149"/>
      <c r="E277" s="143"/>
    </row>
    <row r="278" spans="1:5" ht="21" customHeight="1">
      <c r="A278" s="135" t="s">
        <v>137</v>
      </c>
      <c r="B278" s="135"/>
      <c r="C278" s="162"/>
      <c r="D278" s="163"/>
      <c r="E278" s="143"/>
    </row>
    <row r="279" spans="1:5" ht="21" customHeight="1">
      <c r="A279" s="135" t="s">
        <v>63</v>
      </c>
      <c r="B279" s="135"/>
      <c r="C279" s="125"/>
      <c r="D279" s="136"/>
      <c r="E279" s="143"/>
    </row>
    <row r="280" spans="1:5" ht="21" customHeight="1">
      <c r="A280" s="135" t="s">
        <v>216</v>
      </c>
      <c r="B280" s="135"/>
      <c r="C280" s="125"/>
      <c r="D280" s="136"/>
      <c r="E280" s="143">
        <v>6415.99</v>
      </c>
    </row>
    <row r="281" spans="1:5" ht="21" customHeight="1">
      <c r="A281" s="135"/>
      <c r="B281" s="135"/>
      <c r="C281" s="135"/>
      <c r="D281" s="136"/>
      <c r="E281" s="143"/>
    </row>
    <row r="282" spans="1:5" ht="21" customHeight="1">
      <c r="A282" s="135"/>
      <c r="B282" s="135"/>
      <c r="C282" s="135"/>
      <c r="D282" s="136"/>
      <c r="E282" s="143"/>
    </row>
    <row r="283" spans="1:5" ht="21" customHeight="1">
      <c r="A283" s="135"/>
      <c r="B283" s="135"/>
      <c r="C283" s="135"/>
      <c r="D283" s="136"/>
      <c r="E283" s="143"/>
    </row>
    <row r="284" spans="1:5" ht="21" customHeight="1">
      <c r="A284" s="135" t="s">
        <v>154</v>
      </c>
      <c r="B284" s="135"/>
      <c r="C284" s="165" t="str">
        <f>+C254</f>
        <v>ณ  วันที่  23  สิงหาคม  2556</v>
      </c>
      <c r="D284" s="142"/>
      <c r="E284" s="143">
        <f>+E254-E268-E280</f>
        <v>2034080.75</v>
      </c>
    </row>
    <row r="285" spans="1:5" ht="21" customHeight="1">
      <c r="A285" s="138"/>
      <c r="B285" s="138"/>
      <c r="C285" s="138"/>
      <c r="D285" s="139"/>
      <c r="E285" s="166"/>
    </row>
    <row r="286" spans="1:3" ht="21" customHeight="1">
      <c r="A286" s="134" t="s">
        <v>64</v>
      </c>
      <c r="B286" s="130"/>
      <c r="C286" s="167" t="s">
        <v>65</v>
      </c>
    </row>
    <row r="287" spans="2:3" ht="21" customHeight="1">
      <c r="B287" s="135"/>
      <c r="C287" s="168"/>
    </row>
    <row r="288" spans="1:5" ht="21" customHeight="1">
      <c r="A288" s="135" t="s">
        <v>138</v>
      </c>
      <c r="B288" s="165" t="str">
        <f>+C254</f>
        <v>ณ  วันที่  23  สิงหาคม  2556</v>
      </c>
      <c r="C288" s="168" t="s">
        <v>138</v>
      </c>
      <c r="D288" s="135"/>
      <c r="E288" s="137" t="str">
        <f>+C254</f>
        <v>ณ  วันที่  23  สิงหาคม  2556</v>
      </c>
    </row>
    <row r="289" spans="1:5" ht="21" customHeight="1">
      <c r="A289" s="135" t="s">
        <v>164</v>
      </c>
      <c r="B289" s="135"/>
      <c r="C289" s="168" t="s">
        <v>376</v>
      </c>
      <c r="D289" s="135"/>
      <c r="E289" s="137"/>
    </row>
    <row r="290" spans="1:5" ht="21" customHeight="1">
      <c r="A290" s="135"/>
      <c r="B290" s="135"/>
      <c r="C290" s="168" t="s">
        <v>377</v>
      </c>
      <c r="D290" s="135"/>
      <c r="E290" s="137"/>
    </row>
    <row r="291" spans="1:5" ht="21" customHeight="1">
      <c r="A291" s="138"/>
      <c r="B291" s="138"/>
      <c r="C291" s="169"/>
      <c r="D291" s="138"/>
      <c r="E291" s="140"/>
    </row>
    <row r="292" spans="1:5" ht="21" customHeight="1">
      <c r="A292" s="130" t="s">
        <v>180</v>
      </c>
      <c r="B292" s="131"/>
      <c r="C292" s="130" t="s">
        <v>145</v>
      </c>
      <c r="D292" s="130"/>
      <c r="E292" s="132"/>
    </row>
    <row r="293" spans="1:5" ht="21" customHeight="1">
      <c r="A293" s="135"/>
      <c r="B293" s="136"/>
      <c r="C293" s="135"/>
      <c r="D293" s="135"/>
      <c r="E293" s="137"/>
    </row>
    <row r="294" spans="1:5" ht="21" customHeight="1">
      <c r="A294" s="138" t="s">
        <v>57</v>
      </c>
      <c r="B294" s="139"/>
      <c r="C294" s="138" t="s">
        <v>177</v>
      </c>
      <c r="D294" s="138"/>
      <c r="E294" s="140"/>
    </row>
    <row r="295" spans="1:5" ht="21" customHeight="1">
      <c r="A295" s="135"/>
      <c r="B295" s="135"/>
      <c r="C295" s="135"/>
      <c r="D295" s="131"/>
      <c r="E295" s="137"/>
    </row>
    <row r="296" spans="1:5" ht="21" customHeight="1">
      <c r="A296" s="135" t="s">
        <v>141</v>
      </c>
      <c r="B296" s="135"/>
      <c r="C296" s="141" t="str">
        <f>+C284</f>
        <v>ณ  วันที่  23  สิงหาคม  2556</v>
      </c>
      <c r="D296" s="142"/>
      <c r="E296" s="143">
        <v>2521655.12</v>
      </c>
    </row>
    <row r="297" spans="1:5" ht="21" customHeight="1">
      <c r="A297" s="135" t="s">
        <v>135</v>
      </c>
      <c r="B297" s="135"/>
      <c r="C297" s="135"/>
      <c r="D297" s="136"/>
      <c r="E297" s="143"/>
    </row>
    <row r="298" spans="1:5" ht="21" customHeight="1">
      <c r="A298" s="144" t="s">
        <v>58</v>
      </c>
      <c r="B298" s="144" t="s">
        <v>59</v>
      </c>
      <c r="C298" s="144" t="s">
        <v>60</v>
      </c>
      <c r="D298" s="145"/>
      <c r="E298" s="143"/>
    </row>
    <row r="299" spans="1:5" ht="21" customHeight="1">
      <c r="A299" s="170" t="s">
        <v>112</v>
      </c>
      <c r="B299" s="170" t="s">
        <v>112</v>
      </c>
      <c r="C299" s="147">
        <v>0</v>
      </c>
      <c r="D299" s="145"/>
      <c r="E299" s="143"/>
    </row>
    <row r="300" spans="1:5" ht="21" customHeight="1">
      <c r="A300" s="146" t="s">
        <v>112</v>
      </c>
      <c r="B300" s="146" t="s">
        <v>112</v>
      </c>
      <c r="C300" s="147">
        <v>0</v>
      </c>
      <c r="D300" s="145"/>
      <c r="E300" s="143">
        <f>+C300</f>
        <v>0</v>
      </c>
    </row>
    <row r="301" spans="1:5" ht="21" customHeight="1">
      <c r="A301" s="135" t="s">
        <v>136</v>
      </c>
      <c r="B301" s="135"/>
      <c r="C301" s="135"/>
      <c r="D301" s="136"/>
      <c r="E301" s="143"/>
    </row>
    <row r="302" spans="1:5" ht="21" customHeight="1">
      <c r="A302" s="144" t="s">
        <v>61</v>
      </c>
      <c r="B302" s="144" t="s">
        <v>62</v>
      </c>
      <c r="C302" s="144" t="s">
        <v>60</v>
      </c>
      <c r="D302" s="145"/>
      <c r="E302" s="143"/>
    </row>
    <row r="303" spans="1:4" ht="21" customHeight="1">
      <c r="A303" s="146"/>
      <c r="B303" s="146"/>
      <c r="C303" s="148"/>
      <c r="D303" s="149"/>
    </row>
    <row r="304" spans="1:4" ht="21" customHeight="1">
      <c r="A304" s="146"/>
      <c r="B304" s="146"/>
      <c r="C304" s="148"/>
      <c r="D304" s="149"/>
    </row>
    <row r="305" spans="1:5" ht="21" customHeight="1">
      <c r="A305" s="146"/>
      <c r="B305" s="146"/>
      <c r="C305" s="148"/>
      <c r="D305" s="149"/>
      <c r="E305" s="143"/>
    </row>
    <row r="306" spans="1:5" ht="21" customHeight="1">
      <c r="A306" s="146"/>
      <c r="B306" s="146"/>
      <c r="C306" s="148"/>
      <c r="D306" s="149"/>
      <c r="E306" s="143"/>
    </row>
    <row r="307" spans="1:4" ht="21" customHeight="1">
      <c r="A307" s="146"/>
      <c r="B307" s="146"/>
      <c r="C307" s="148"/>
      <c r="D307" s="149"/>
    </row>
    <row r="308" spans="1:4" ht="21" customHeight="1">
      <c r="A308" s="146"/>
      <c r="B308" s="146"/>
      <c r="C308" s="148"/>
      <c r="D308" s="149"/>
    </row>
    <row r="309" spans="1:4" ht="21" customHeight="1">
      <c r="A309" s="146"/>
      <c r="B309" s="146"/>
      <c r="C309" s="148"/>
      <c r="D309" s="149"/>
    </row>
    <row r="310" spans="1:5" ht="21" customHeight="1">
      <c r="A310" s="146"/>
      <c r="B310" s="146"/>
      <c r="C310" s="148"/>
      <c r="D310" s="149"/>
      <c r="E310" s="150">
        <f>SUM(C303:C310)</f>
        <v>0</v>
      </c>
    </row>
    <row r="311" spans="1:4" ht="21" customHeight="1">
      <c r="A311" s="146"/>
      <c r="B311" s="146"/>
      <c r="C311" s="148"/>
      <c r="D311" s="149"/>
    </row>
    <row r="312" spans="1:4" ht="21" customHeight="1">
      <c r="A312" s="146"/>
      <c r="B312" s="146"/>
      <c r="C312" s="148"/>
      <c r="D312" s="149"/>
    </row>
    <row r="313" spans="1:4" ht="21" customHeight="1">
      <c r="A313" s="146"/>
      <c r="B313" s="146"/>
      <c r="C313" s="148"/>
      <c r="D313" s="149"/>
    </row>
    <row r="314" spans="1:5" ht="21" customHeight="1">
      <c r="A314" s="146"/>
      <c r="B314" s="146"/>
      <c r="C314" s="148"/>
      <c r="D314" s="149"/>
      <c r="E314" s="143"/>
    </row>
    <row r="315" spans="1:5" ht="21" customHeight="1">
      <c r="A315" s="146"/>
      <c r="B315" s="146"/>
      <c r="C315" s="148"/>
      <c r="D315" s="149"/>
      <c r="E315" s="143"/>
    </row>
    <row r="316" spans="1:5" ht="21" customHeight="1">
      <c r="A316" s="146"/>
      <c r="B316" s="146"/>
      <c r="C316" s="148"/>
      <c r="D316" s="149"/>
      <c r="E316" s="143"/>
    </row>
    <row r="317" spans="1:5" ht="21" customHeight="1">
      <c r="A317" s="146"/>
      <c r="B317" s="146"/>
      <c r="C317" s="148"/>
      <c r="D317" s="149"/>
      <c r="E317" s="143"/>
    </row>
    <row r="318" spans="1:5" ht="21" customHeight="1">
      <c r="A318" s="146"/>
      <c r="B318" s="170"/>
      <c r="C318" s="148"/>
      <c r="D318" s="149"/>
      <c r="E318" s="143"/>
    </row>
    <row r="319" spans="1:5" ht="21" customHeight="1">
      <c r="A319" s="146"/>
      <c r="B319" s="170"/>
      <c r="C319" s="148"/>
      <c r="D319" s="149"/>
      <c r="E319" s="143"/>
    </row>
    <row r="320" spans="1:5" ht="21" customHeight="1">
      <c r="A320" s="135" t="s">
        <v>137</v>
      </c>
      <c r="B320" s="135"/>
      <c r="C320" s="162"/>
      <c r="D320" s="163"/>
      <c r="E320" s="143"/>
    </row>
    <row r="321" spans="1:5" ht="21" customHeight="1">
      <c r="A321" s="135" t="s">
        <v>63</v>
      </c>
      <c r="B321" s="135"/>
      <c r="C321" s="125"/>
      <c r="D321" s="136"/>
      <c r="E321" s="143"/>
    </row>
    <row r="322" spans="1:5" ht="21" customHeight="1">
      <c r="A322" s="135" t="s">
        <v>216</v>
      </c>
      <c r="B322" s="135"/>
      <c r="C322" s="125"/>
      <c r="D322" s="136"/>
      <c r="E322" s="143">
        <v>11879.48</v>
      </c>
    </row>
    <row r="323" spans="1:5" ht="21" customHeight="1">
      <c r="A323" s="135"/>
      <c r="B323" s="135" t="s">
        <v>31</v>
      </c>
      <c r="C323" s="135"/>
      <c r="D323" s="136"/>
      <c r="E323" s="143"/>
    </row>
    <row r="324" spans="1:5" ht="21" customHeight="1">
      <c r="A324" s="135"/>
      <c r="B324" s="135"/>
      <c r="C324" s="135"/>
      <c r="D324" s="136"/>
      <c r="E324" s="143"/>
    </row>
    <row r="325" spans="1:5" ht="21" customHeight="1">
      <c r="A325" s="135"/>
      <c r="B325" s="135"/>
      <c r="C325" s="135"/>
      <c r="D325" s="136"/>
      <c r="E325" s="143"/>
    </row>
    <row r="326" spans="1:5" ht="21" customHeight="1">
      <c r="A326" s="135" t="s">
        <v>154</v>
      </c>
      <c r="B326" s="135"/>
      <c r="C326" s="165" t="str">
        <f>+C296</f>
        <v>ณ  วันที่  23  สิงหาคม  2556</v>
      </c>
      <c r="D326" s="142"/>
      <c r="E326" s="143">
        <f>E296-E322</f>
        <v>2509775.64</v>
      </c>
    </row>
    <row r="327" spans="1:5" ht="21" customHeight="1">
      <c r="A327" s="138"/>
      <c r="B327" s="138"/>
      <c r="C327" s="138"/>
      <c r="D327" s="139"/>
      <c r="E327" s="166"/>
    </row>
    <row r="328" spans="1:3" ht="21" customHeight="1">
      <c r="A328" s="134" t="s">
        <v>64</v>
      </c>
      <c r="B328" s="130"/>
      <c r="C328" s="167" t="s">
        <v>65</v>
      </c>
    </row>
    <row r="329" spans="2:3" ht="21" customHeight="1">
      <c r="B329" s="135"/>
      <c r="C329" s="168"/>
    </row>
    <row r="330" spans="1:5" ht="21" customHeight="1">
      <c r="A330" s="135" t="s">
        <v>138</v>
      </c>
      <c r="B330" s="165" t="str">
        <f>+C296</f>
        <v>ณ  วันที่  23  สิงหาคม  2556</v>
      </c>
      <c r="C330" s="168" t="s">
        <v>138</v>
      </c>
      <c r="D330" s="135"/>
      <c r="E330" s="137" t="str">
        <f>+C296</f>
        <v>ณ  วันที่  23  สิงหาคม  2556</v>
      </c>
    </row>
    <row r="331" spans="1:5" ht="21" customHeight="1">
      <c r="A331" s="135" t="s">
        <v>164</v>
      </c>
      <c r="B331" s="135"/>
      <c r="C331" s="168" t="s">
        <v>376</v>
      </c>
      <c r="D331" s="135"/>
      <c r="E331" s="137"/>
    </row>
    <row r="332" spans="1:5" ht="21" customHeight="1">
      <c r="A332" s="138"/>
      <c r="B332" s="138"/>
      <c r="C332" s="169" t="s">
        <v>377</v>
      </c>
      <c r="D332" s="138"/>
      <c r="E332" s="140"/>
    </row>
  </sheetData>
  <sheetProtection/>
  <printOptions/>
  <pageMargins left="1.062992125984252" right="0.5118110236220472" top="0.53" bottom="0.43" header="0.38" footer="0.21"/>
  <pageSetup horizontalDpi="180" verticalDpi="180" orientation="portrait" paperSize="9" scale="90" r:id="rId1"/>
  <rowBreaks count="3" manualBreakCount="3">
    <brk id="41" max="4" man="1"/>
    <brk id="208" max="255" man="1"/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195"/>
  <sheetViews>
    <sheetView tabSelected="1" view="pageBreakPreview" zoomScaleSheetLayoutView="100" zoomScalePageLayoutView="0" workbookViewId="0" topLeftCell="I1">
      <pane ySplit="6" topLeftCell="A7" activePane="bottomLeft" state="frozen"/>
      <selection pane="topLeft" activeCell="A1" sqref="A1"/>
      <selection pane="bottomLeft" activeCell="R15" sqref="R15"/>
    </sheetView>
  </sheetViews>
  <sheetFormatPr defaultColWidth="9.140625" defaultRowHeight="12.75"/>
  <cols>
    <col min="1" max="1" width="6.00390625" style="2" customWidth="1"/>
    <col min="2" max="2" width="9.7109375" style="18" customWidth="1"/>
    <col min="3" max="3" width="14.57421875" style="2" customWidth="1"/>
    <col min="4" max="4" width="14.7109375" style="2" customWidth="1"/>
    <col min="5" max="5" width="11.57421875" style="2" customWidth="1"/>
    <col min="6" max="6" width="13.00390625" style="2" customWidth="1"/>
    <col min="7" max="9" width="12.28125" style="2" customWidth="1"/>
    <col min="10" max="10" width="13.7109375" style="2" customWidth="1"/>
    <col min="11" max="11" width="11.421875" style="2" customWidth="1"/>
    <col min="12" max="12" width="11.57421875" style="2" customWidth="1"/>
    <col min="13" max="13" width="11.421875" style="2" customWidth="1"/>
    <col min="14" max="14" width="11.57421875" style="2" customWidth="1"/>
    <col min="15" max="15" width="13.421875" style="2" customWidth="1"/>
    <col min="16" max="17" width="11.57421875" style="2" customWidth="1"/>
    <col min="18" max="18" width="12.28125" style="2" customWidth="1"/>
    <col min="19" max="20" width="11.57421875" style="2" customWidth="1"/>
    <col min="21" max="21" width="12.140625" style="2" customWidth="1"/>
    <col min="22" max="23" width="12.57421875" style="2" customWidth="1"/>
    <col min="24" max="24" width="11.28125" style="2" customWidth="1"/>
    <col min="25" max="25" width="15.140625" style="2" customWidth="1"/>
    <col min="26" max="26" width="11.28125" style="171" bestFit="1" customWidth="1"/>
    <col min="27" max="28" width="12.28125" style="172" customWidth="1"/>
    <col min="29" max="29" width="9.140625" style="173" customWidth="1"/>
    <col min="30" max="30" width="17.28125" style="173" customWidth="1"/>
    <col min="31" max="31" width="12.28125" style="173" customWidth="1"/>
    <col min="32" max="32" width="13.421875" style="173" customWidth="1"/>
    <col min="33" max="33" width="22.57421875" style="173" customWidth="1"/>
    <col min="34" max="35" width="9.140625" style="173" customWidth="1"/>
    <col min="36" max="36" width="16.140625" style="173" customWidth="1"/>
    <col min="37" max="16384" width="9.140625" style="173" customWidth="1"/>
  </cols>
  <sheetData>
    <row r="1" spans="1:25" ht="23.25">
      <c r="A1" s="293" t="s">
        <v>181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</row>
    <row r="2" spans="1:25" ht="23.25">
      <c r="A2" s="293" t="s">
        <v>79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</row>
    <row r="3" spans="1:25" ht="23.25">
      <c r="A3" s="293" t="s">
        <v>80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</row>
    <row r="4" spans="1:25" ht="23.25">
      <c r="A4" s="324" t="s">
        <v>439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</row>
    <row r="5" spans="1:28" s="178" customFormat="1" ht="23.25">
      <c r="A5" s="325" t="s">
        <v>81</v>
      </c>
      <c r="B5" s="326"/>
      <c r="C5" s="174" t="s">
        <v>388</v>
      </c>
      <c r="D5" s="319" t="s">
        <v>82</v>
      </c>
      <c r="E5" s="319"/>
      <c r="F5" s="320"/>
      <c r="G5" s="321" t="s">
        <v>152</v>
      </c>
      <c r="H5" s="323"/>
      <c r="I5" s="321" t="s">
        <v>157</v>
      </c>
      <c r="J5" s="322"/>
      <c r="K5" s="323"/>
      <c r="L5" s="331" t="s">
        <v>158</v>
      </c>
      <c r="M5" s="333"/>
      <c r="N5" s="174" t="s">
        <v>159</v>
      </c>
      <c r="O5" s="319" t="s">
        <v>84</v>
      </c>
      <c r="P5" s="319"/>
      <c r="Q5" s="319"/>
      <c r="R5" s="320"/>
      <c r="S5" s="175" t="s">
        <v>160</v>
      </c>
      <c r="T5" s="319" t="s">
        <v>86</v>
      </c>
      <c r="U5" s="320"/>
      <c r="V5" s="174" t="s">
        <v>161</v>
      </c>
      <c r="W5" s="331" t="s">
        <v>183</v>
      </c>
      <c r="X5" s="332"/>
      <c r="Y5" s="317" t="s">
        <v>88</v>
      </c>
      <c r="Z5" s="176"/>
      <c r="AA5" s="177" t="s">
        <v>148</v>
      </c>
      <c r="AB5" s="177"/>
    </row>
    <row r="6" spans="1:28" s="178" customFormat="1" ht="23.25">
      <c r="A6" s="327" t="s">
        <v>89</v>
      </c>
      <c r="B6" s="328"/>
      <c r="C6" s="174" t="s">
        <v>165</v>
      </c>
      <c r="D6" s="179" t="s">
        <v>90</v>
      </c>
      <c r="E6" s="180" t="s">
        <v>300</v>
      </c>
      <c r="F6" s="179" t="s">
        <v>91</v>
      </c>
      <c r="G6" s="181" t="s">
        <v>301</v>
      </c>
      <c r="H6" s="182" t="s">
        <v>156</v>
      </c>
      <c r="I6" s="183" t="s">
        <v>302</v>
      </c>
      <c r="J6" s="183" t="s">
        <v>83</v>
      </c>
      <c r="K6" s="183" t="s">
        <v>134</v>
      </c>
      <c r="L6" s="182" t="s">
        <v>303</v>
      </c>
      <c r="M6" s="181" t="s">
        <v>173</v>
      </c>
      <c r="N6" s="181" t="s">
        <v>389</v>
      </c>
      <c r="O6" s="179" t="s">
        <v>92</v>
      </c>
      <c r="P6" s="180" t="s">
        <v>93</v>
      </c>
      <c r="Q6" s="180" t="s">
        <v>304</v>
      </c>
      <c r="R6" s="180" t="s">
        <v>305</v>
      </c>
      <c r="S6" s="175" t="s">
        <v>85</v>
      </c>
      <c r="T6" s="179" t="s">
        <v>94</v>
      </c>
      <c r="U6" s="179" t="s">
        <v>95</v>
      </c>
      <c r="V6" s="174" t="s">
        <v>87</v>
      </c>
      <c r="W6" s="174" t="s">
        <v>184</v>
      </c>
      <c r="X6" s="174" t="s">
        <v>306</v>
      </c>
      <c r="Y6" s="318"/>
      <c r="Z6" s="176"/>
      <c r="AA6" s="177" t="s">
        <v>96</v>
      </c>
      <c r="AB6" s="177" t="s">
        <v>149</v>
      </c>
    </row>
    <row r="7" spans="1:25" ht="19.5" customHeight="1">
      <c r="A7" s="184" t="s">
        <v>266</v>
      </c>
      <c r="B7" s="18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186">
        <f>SUM(C7:V7)</f>
        <v>0</v>
      </c>
    </row>
    <row r="8" spans="1:25" ht="19.5" customHeight="1">
      <c r="A8" s="184"/>
      <c r="B8" s="188" t="s">
        <v>391</v>
      </c>
      <c r="C8" s="285">
        <v>0</v>
      </c>
      <c r="D8" s="280">
        <v>0</v>
      </c>
      <c r="E8" s="280">
        <v>0</v>
      </c>
      <c r="F8" s="280">
        <v>0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0</v>
      </c>
      <c r="O8" s="280">
        <v>0</v>
      </c>
      <c r="P8" s="280">
        <v>0</v>
      </c>
      <c r="Q8" s="280">
        <v>0</v>
      </c>
      <c r="R8" s="280">
        <v>0</v>
      </c>
      <c r="S8" s="280">
        <v>0</v>
      </c>
      <c r="T8" s="280">
        <v>0</v>
      </c>
      <c r="U8" s="280">
        <v>0</v>
      </c>
      <c r="V8" s="280">
        <v>0</v>
      </c>
      <c r="W8" s="280">
        <v>0</v>
      </c>
      <c r="X8" s="280">
        <v>0</v>
      </c>
      <c r="Y8" s="186">
        <f>SUM(C8:X8)</f>
        <v>0</v>
      </c>
    </row>
    <row r="9" spans="1:33" ht="19.5" customHeight="1">
      <c r="A9" s="187"/>
      <c r="B9" s="188" t="s">
        <v>296</v>
      </c>
      <c r="C9" s="287">
        <f>10903+10692</f>
        <v>21595</v>
      </c>
      <c r="D9" s="280">
        <v>0</v>
      </c>
      <c r="E9" s="280">
        <v>0</v>
      </c>
      <c r="F9" s="280">
        <v>0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280">
        <v>0</v>
      </c>
      <c r="O9" s="280">
        <v>0</v>
      </c>
      <c r="P9" s="280">
        <v>0</v>
      </c>
      <c r="Q9" s="280">
        <v>0</v>
      </c>
      <c r="R9" s="280">
        <v>0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186">
        <f aca="true" t="shared" si="0" ref="Y9:Y16">SUM(C9:X9)</f>
        <v>21595</v>
      </c>
      <c r="AD9" s="10">
        <v>2269298</v>
      </c>
      <c r="AE9" s="8" t="s">
        <v>9</v>
      </c>
      <c r="AF9" s="9" t="s">
        <v>10</v>
      </c>
      <c r="AG9" s="10">
        <v>87312</v>
      </c>
    </row>
    <row r="10" spans="1:33" ht="19.5" customHeight="1">
      <c r="A10" s="187"/>
      <c r="B10" s="188" t="s">
        <v>390</v>
      </c>
      <c r="C10" s="287">
        <f>829000+1200</f>
        <v>830200</v>
      </c>
      <c r="D10" s="280">
        <v>0</v>
      </c>
      <c r="E10" s="280">
        <v>0</v>
      </c>
      <c r="F10" s="280">
        <v>0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280">
        <v>0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186">
        <f t="shared" si="0"/>
        <v>830200</v>
      </c>
      <c r="AD10" s="10"/>
      <c r="AE10" s="8"/>
      <c r="AF10" s="9"/>
      <c r="AG10" s="10"/>
    </row>
    <row r="11" spans="1:33" ht="19.5" customHeight="1">
      <c r="A11" s="187"/>
      <c r="B11" s="188" t="s">
        <v>392</v>
      </c>
      <c r="C11" s="287">
        <f>244000+800</f>
        <v>244800</v>
      </c>
      <c r="D11" s="280">
        <v>0</v>
      </c>
      <c r="E11" s="280">
        <v>0</v>
      </c>
      <c r="F11" s="280">
        <v>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186">
        <f t="shared" si="0"/>
        <v>244800</v>
      </c>
      <c r="AD11" s="10"/>
      <c r="AE11" s="8"/>
      <c r="AF11" s="9"/>
      <c r="AG11" s="10"/>
    </row>
    <row r="12" spans="1:33" ht="19.5" customHeight="1">
      <c r="A12" s="187"/>
      <c r="B12" s="188" t="s">
        <v>297</v>
      </c>
      <c r="C12" s="287">
        <v>5000</v>
      </c>
      <c r="D12" s="280">
        <v>0</v>
      </c>
      <c r="E12" s="280">
        <v>0</v>
      </c>
      <c r="F12" s="280"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186">
        <f t="shared" si="0"/>
        <v>5000</v>
      </c>
      <c r="AD12" s="10">
        <v>4754649</v>
      </c>
      <c r="AE12" s="8" t="s">
        <v>11</v>
      </c>
      <c r="AF12" s="9" t="s">
        <v>12</v>
      </c>
      <c r="AG12" s="10">
        <v>467105</v>
      </c>
    </row>
    <row r="13" spans="1:33" ht="19.5" customHeight="1">
      <c r="A13" s="187"/>
      <c r="B13" s="188" t="s">
        <v>298</v>
      </c>
      <c r="C13" s="283">
        <v>0</v>
      </c>
      <c r="D13" s="280">
        <v>0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186">
        <f t="shared" si="0"/>
        <v>0</v>
      </c>
      <c r="AD13" s="10">
        <v>507270</v>
      </c>
      <c r="AE13" s="8" t="s">
        <v>13</v>
      </c>
      <c r="AF13" s="9" t="s">
        <v>14</v>
      </c>
      <c r="AG13" s="10">
        <v>42285</v>
      </c>
    </row>
    <row r="14" spans="1:33" ht="19.5" customHeight="1">
      <c r="A14" s="187"/>
      <c r="B14" s="188" t="s">
        <v>299</v>
      </c>
      <c r="C14" s="280">
        <v>0</v>
      </c>
      <c r="D14" s="280">
        <v>0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0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186">
        <f t="shared" si="0"/>
        <v>0</v>
      </c>
      <c r="AD14" s="10"/>
      <c r="AE14" s="8"/>
      <c r="AF14" s="9"/>
      <c r="AG14" s="10"/>
    </row>
    <row r="15" spans="1:33" ht="19.5" customHeight="1">
      <c r="A15" s="187"/>
      <c r="B15" s="188" t="s">
        <v>290</v>
      </c>
      <c r="C15" s="280">
        <v>0</v>
      </c>
      <c r="D15" s="280">
        <v>0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0</v>
      </c>
      <c r="M15" s="280">
        <v>0</v>
      </c>
      <c r="N15" s="280">
        <v>0</v>
      </c>
      <c r="O15" s="280">
        <v>0</v>
      </c>
      <c r="P15" s="280">
        <v>0</v>
      </c>
      <c r="Q15" s="280">
        <v>0</v>
      </c>
      <c r="R15" s="280"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186">
        <f>SUM(C15:X15)</f>
        <v>0</v>
      </c>
      <c r="AD15" s="10"/>
      <c r="AE15" s="8"/>
      <c r="AF15" s="9"/>
      <c r="AG15" s="10"/>
    </row>
    <row r="16" spans="1:33" ht="19.5" customHeight="1">
      <c r="A16" s="187"/>
      <c r="B16" s="188"/>
      <c r="C16" s="284">
        <v>0</v>
      </c>
      <c r="D16" s="280">
        <v>0</v>
      </c>
      <c r="E16" s="280">
        <v>0</v>
      </c>
      <c r="F16" s="280">
        <v>0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v>0</v>
      </c>
      <c r="N16" s="280">
        <v>0</v>
      </c>
      <c r="O16" s="280">
        <v>0</v>
      </c>
      <c r="P16" s="280">
        <v>0</v>
      </c>
      <c r="Q16" s="280">
        <v>0</v>
      </c>
      <c r="R16" s="280"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186">
        <f t="shared" si="0"/>
        <v>0</v>
      </c>
      <c r="AD16" s="10"/>
      <c r="AE16" s="8"/>
      <c r="AF16" s="9"/>
      <c r="AG16" s="10"/>
    </row>
    <row r="17" spans="1:33" s="190" customFormat="1" ht="19.5" customHeight="1">
      <c r="A17" s="329" t="s">
        <v>96</v>
      </c>
      <c r="B17" s="330"/>
      <c r="C17" s="189">
        <f>SUM(C8:C16)</f>
        <v>1101595</v>
      </c>
      <c r="D17" s="189">
        <f aca="true" t="shared" si="1" ref="D17:X17">SUM(D8:D16)</f>
        <v>0</v>
      </c>
      <c r="E17" s="189">
        <f t="shared" si="1"/>
        <v>0</v>
      </c>
      <c r="F17" s="189">
        <f t="shared" si="1"/>
        <v>0</v>
      </c>
      <c r="G17" s="189">
        <f t="shared" si="1"/>
        <v>0</v>
      </c>
      <c r="H17" s="189">
        <f t="shared" si="1"/>
        <v>0</v>
      </c>
      <c r="I17" s="189">
        <f t="shared" si="1"/>
        <v>0</v>
      </c>
      <c r="J17" s="189">
        <f t="shared" si="1"/>
        <v>0</v>
      </c>
      <c r="K17" s="189">
        <f t="shared" si="1"/>
        <v>0</v>
      </c>
      <c r="L17" s="189">
        <f t="shared" si="1"/>
        <v>0</v>
      </c>
      <c r="M17" s="189">
        <f t="shared" si="1"/>
        <v>0</v>
      </c>
      <c r="N17" s="189">
        <f t="shared" si="1"/>
        <v>0</v>
      </c>
      <c r="O17" s="189">
        <f t="shared" si="1"/>
        <v>0</v>
      </c>
      <c r="P17" s="189">
        <f t="shared" si="1"/>
        <v>0</v>
      </c>
      <c r="Q17" s="189">
        <f t="shared" si="1"/>
        <v>0</v>
      </c>
      <c r="R17" s="189">
        <f t="shared" si="1"/>
        <v>0</v>
      </c>
      <c r="S17" s="189">
        <f t="shared" si="1"/>
        <v>0</v>
      </c>
      <c r="T17" s="189">
        <f t="shared" si="1"/>
        <v>0</v>
      </c>
      <c r="U17" s="189">
        <f t="shared" si="1"/>
        <v>0</v>
      </c>
      <c r="V17" s="189">
        <f t="shared" si="1"/>
        <v>0</v>
      </c>
      <c r="W17" s="189">
        <f t="shared" si="1"/>
        <v>0</v>
      </c>
      <c r="X17" s="189">
        <f t="shared" si="1"/>
        <v>0</v>
      </c>
      <c r="Y17" s="189">
        <f>SUM(Y7:Y16)</f>
        <v>1101595</v>
      </c>
      <c r="Z17" s="190" t="s">
        <v>9</v>
      </c>
      <c r="AA17" s="191">
        <v>0</v>
      </c>
      <c r="AB17" s="191">
        <v>0</v>
      </c>
      <c r="AD17" s="10">
        <v>680040</v>
      </c>
      <c r="AE17" s="8" t="s">
        <v>15</v>
      </c>
      <c r="AF17" s="9" t="s">
        <v>16</v>
      </c>
      <c r="AG17" s="10">
        <v>56670</v>
      </c>
    </row>
    <row r="18" spans="1:33" s="190" customFormat="1" ht="19.5" customHeight="1">
      <c r="A18" s="329" t="s">
        <v>97</v>
      </c>
      <c r="B18" s="330"/>
      <c r="C18" s="189">
        <f>C17+'[3]กระดาษทำการกระทบยอด'!C18</f>
        <v>10933741.48</v>
      </c>
      <c r="D18" s="189">
        <f>D17+'[2]กระดาษทำการกระทบยอด'!D17</f>
        <v>0</v>
      </c>
      <c r="E18" s="189">
        <f>E17+'[2]กระดาษทำการกระทบยอด'!E17</f>
        <v>0</v>
      </c>
      <c r="F18" s="189">
        <f>F17+'[2]กระดาษทำการกระทบยอด'!F17</f>
        <v>0</v>
      </c>
      <c r="G18" s="189">
        <f>G17+'[2]กระดาษทำการกระทบยอด'!G17</f>
        <v>0</v>
      </c>
      <c r="H18" s="189">
        <f>H17+'[2]กระดาษทำการกระทบยอด'!H17</f>
        <v>0</v>
      </c>
      <c r="I18" s="189">
        <f>I17+'[2]กระดาษทำการกระทบยอด'!I17</f>
        <v>0</v>
      </c>
      <c r="J18" s="189">
        <f>J17+'[2]กระดาษทำการกระทบยอด'!J17</f>
        <v>0</v>
      </c>
      <c r="K18" s="189">
        <f>K17+'[2]กระดาษทำการกระทบยอด'!K17</f>
        <v>0</v>
      </c>
      <c r="L18" s="189">
        <f>L17+'[2]กระดาษทำการกระทบยอด'!L17</f>
        <v>0</v>
      </c>
      <c r="M18" s="189">
        <f>M17+'[2]กระดาษทำการกระทบยอด'!M17</f>
        <v>0</v>
      </c>
      <c r="N18" s="189">
        <f>N17+'[2]กระดาษทำการกระทบยอด'!N17</f>
        <v>0</v>
      </c>
      <c r="O18" s="189">
        <f>O17+'[2]กระดาษทำการกระทบยอด'!O17</f>
        <v>0</v>
      </c>
      <c r="P18" s="189">
        <f>P17+'[2]กระดาษทำการกระทบยอด'!P17</f>
        <v>0</v>
      </c>
      <c r="Q18" s="189">
        <f>Q17+'[2]กระดาษทำการกระทบยอด'!Q17</f>
        <v>0</v>
      </c>
      <c r="R18" s="189">
        <f>R17+'[2]กระดาษทำการกระทบยอด'!R17</f>
        <v>0</v>
      </c>
      <c r="S18" s="189">
        <f>S17+'[2]กระดาษทำการกระทบยอด'!S17</f>
        <v>0</v>
      </c>
      <c r="T18" s="189">
        <f>T17+'[2]กระดาษทำการกระทบยอด'!T17</f>
        <v>0</v>
      </c>
      <c r="U18" s="189">
        <f>U17+'[2]กระดาษทำการกระทบยอด'!U17</f>
        <v>0</v>
      </c>
      <c r="V18" s="189">
        <f>V17+'[2]กระดาษทำการกระทบยอด'!V17</f>
        <v>0</v>
      </c>
      <c r="W18" s="189">
        <f>W17+'[2]กระดาษทำการกระทบยอด'!W17</f>
        <v>0</v>
      </c>
      <c r="X18" s="189">
        <f>X17+'[2]กระดาษทำการกระทบยอด'!X17</f>
        <v>0</v>
      </c>
      <c r="Y18" s="189">
        <f>SUM(C18:X18)</f>
        <v>10933741.48</v>
      </c>
      <c r="AA18" s="191"/>
      <c r="AB18" s="191"/>
      <c r="AD18" s="10">
        <v>442771</v>
      </c>
      <c r="AE18" s="8" t="s">
        <v>17</v>
      </c>
      <c r="AF18" s="9" t="s">
        <v>18</v>
      </c>
      <c r="AG18" s="10">
        <v>44593</v>
      </c>
    </row>
    <row r="19" spans="1:33" ht="19.5" customHeight="1">
      <c r="A19" s="184" t="s">
        <v>267</v>
      </c>
      <c r="B19" s="18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92"/>
      <c r="W19" s="192"/>
      <c r="X19" s="192"/>
      <c r="Y19" s="186">
        <f aca="true" t="shared" si="2" ref="Y19:Y24">SUM(C19:V19)</f>
        <v>0</v>
      </c>
      <c r="AD19" s="10">
        <v>2970587.16</v>
      </c>
      <c r="AE19" s="8" t="s">
        <v>19</v>
      </c>
      <c r="AF19" s="9" t="s">
        <v>20</v>
      </c>
      <c r="AG19" s="10">
        <v>161280</v>
      </c>
    </row>
    <row r="20" spans="1:33" ht="19.5" customHeight="1">
      <c r="A20" s="187"/>
      <c r="B20" s="188" t="s">
        <v>307</v>
      </c>
      <c r="C20" s="96"/>
      <c r="D20" s="287">
        <v>57960</v>
      </c>
      <c r="E20" s="280">
        <v>0</v>
      </c>
      <c r="F20" s="280">
        <v>0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186">
        <f t="shared" si="2"/>
        <v>57960</v>
      </c>
      <c r="AD20" s="10">
        <v>2188303.05</v>
      </c>
      <c r="AE20" s="8" t="s">
        <v>21</v>
      </c>
      <c r="AF20" s="9" t="s">
        <v>22</v>
      </c>
      <c r="AG20" s="10">
        <v>142206.75</v>
      </c>
    </row>
    <row r="21" spans="1:33" ht="19.5" customHeight="1">
      <c r="A21" s="187"/>
      <c r="B21" s="188" t="s">
        <v>308</v>
      </c>
      <c r="C21" s="96"/>
      <c r="D21" s="287">
        <v>10000</v>
      </c>
      <c r="E21" s="280">
        <v>0</v>
      </c>
      <c r="F21" s="280">
        <v>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186">
        <f t="shared" si="2"/>
        <v>10000</v>
      </c>
      <c r="AD21" s="10">
        <v>1040198.64</v>
      </c>
      <c r="AE21" s="8" t="s">
        <v>23</v>
      </c>
      <c r="AF21" s="9" t="s">
        <v>24</v>
      </c>
      <c r="AG21" s="10">
        <v>76165.9</v>
      </c>
    </row>
    <row r="22" spans="1:33" ht="19.5" customHeight="1">
      <c r="A22" s="187"/>
      <c r="B22" s="188" t="s">
        <v>309</v>
      </c>
      <c r="C22" s="96"/>
      <c r="D22" s="287">
        <v>10000</v>
      </c>
      <c r="E22" s="280">
        <v>0</v>
      </c>
      <c r="F22" s="280"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v>0</v>
      </c>
      <c r="O22" s="280">
        <v>0</v>
      </c>
      <c r="P22" s="280">
        <v>0</v>
      </c>
      <c r="Q22" s="280">
        <v>0</v>
      </c>
      <c r="R22" s="280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186">
        <f t="shared" si="2"/>
        <v>10000</v>
      </c>
      <c r="AD22" s="10">
        <v>1658800</v>
      </c>
      <c r="AE22" s="8" t="s">
        <v>25</v>
      </c>
      <c r="AF22" s="9" t="s">
        <v>26</v>
      </c>
      <c r="AG22" s="10">
        <v>5000</v>
      </c>
    </row>
    <row r="23" spans="1:33" ht="19.5" customHeight="1">
      <c r="A23" s="187"/>
      <c r="B23" s="188" t="s">
        <v>310</v>
      </c>
      <c r="C23" s="96"/>
      <c r="D23" s="287">
        <v>16560</v>
      </c>
      <c r="E23" s="280">
        <v>0</v>
      </c>
      <c r="F23" s="280"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186">
        <f t="shared" si="2"/>
        <v>16560</v>
      </c>
      <c r="AD23" s="10">
        <v>192440</v>
      </c>
      <c r="AE23" s="8" t="s">
        <v>27</v>
      </c>
      <c r="AF23" s="9" t="s">
        <v>28</v>
      </c>
      <c r="AG23" s="10">
        <v>0</v>
      </c>
    </row>
    <row r="24" spans="1:33" ht="19.5" customHeight="1">
      <c r="A24" s="187"/>
      <c r="B24" s="188" t="s">
        <v>311</v>
      </c>
      <c r="C24" s="96"/>
      <c r="D24" s="287">
        <v>124200</v>
      </c>
      <c r="E24" s="280">
        <v>0</v>
      </c>
      <c r="F24" s="280"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186">
        <f t="shared" si="2"/>
        <v>124200</v>
      </c>
      <c r="AD24" s="10">
        <v>5573739</v>
      </c>
      <c r="AE24" s="8" t="s">
        <v>29</v>
      </c>
      <c r="AF24" s="9" t="s">
        <v>30</v>
      </c>
      <c r="AG24" s="10">
        <v>858030</v>
      </c>
    </row>
    <row r="25" spans="1:33" ht="19.5" customHeight="1">
      <c r="A25" s="187"/>
      <c r="B25" s="188" t="s">
        <v>312</v>
      </c>
      <c r="C25" s="96"/>
      <c r="D25" s="281">
        <v>0</v>
      </c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96"/>
      <c r="T25" s="96"/>
      <c r="U25" s="96"/>
      <c r="V25" s="96"/>
      <c r="W25" s="96"/>
      <c r="X25" s="96"/>
      <c r="Y25" s="186"/>
      <c r="AD25" s="10"/>
      <c r="AE25" s="8"/>
      <c r="AF25" s="9"/>
      <c r="AG25" s="10"/>
    </row>
    <row r="26" spans="1:33" s="190" customFormat="1" ht="24" thickBot="1">
      <c r="A26" s="329" t="s">
        <v>96</v>
      </c>
      <c r="B26" s="330"/>
      <c r="C26" s="189">
        <f aca="true" t="shared" si="3" ref="C26:X26">SUM(C20:C25)</f>
        <v>0</v>
      </c>
      <c r="D26" s="189">
        <f>SUM(D20:D25)</f>
        <v>218720</v>
      </c>
      <c r="E26" s="189">
        <f t="shared" si="3"/>
        <v>0</v>
      </c>
      <c r="F26" s="189">
        <f t="shared" si="3"/>
        <v>0</v>
      </c>
      <c r="G26" s="189">
        <f t="shared" si="3"/>
        <v>0</v>
      </c>
      <c r="H26" s="189">
        <f t="shared" si="3"/>
        <v>0</v>
      </c>
      <c r="I26" s="189">
        <f t="shared" si="3"/>
        <v>0</v>
      </c>
      <c r="J26" s="189">
        <f t="shared" si="3"/>
        <v>0</v>
      </c>
      <c r="K26" s="189">
        <f t="shared" si="3"/>
        <v>0</v>
      </c>
      <c r="L26" s="189">
        <f t="shared" si="3"/>
        <v>0</v>
      </c>
      <c r="M26" s="189">
        <f t="shared" si="3"/>
        <v>0</v>
      </c>
      <c r="N26" s="189">
        <f t="shared" si="3"/>
        <v>0</v>
      </c>
      <c r="O26" s="189">
        <f t="shared" si="3"/>
        <v>0</v>
      </c>
      <c r="P26" s="189">
        <f t="shared" si="3"/>
        <v>0</v>
      </c>
      <c r="Q26" s="189">
        <f t="shared" si="3"/>
        <v>0</v>
      </c>
      <c r="R26" s="189">
        <f t="shared" si="3"/>
        <v>0</v>
      </c>
      <c r="S26" s="189">
        <f t="shared" si="3"/>
        <v>0</v>
      </c>
      <c r="T26" s="189">
        <f t="shared" si="3"/>
        <v>0</v>
      </c>
      <c r="U26" s="189">
        <f t="shared" si="3"/>
        <v>0</v>
      </c>
      <c r="V26" s="189">
        <f t="shared" si="3"/>
        <v>0</v>
      </c>
      <c r="W26" s="189">
        <f t="shared" si="3"/>
        <v>0</v>
      </c>
      <c r="X26" s="189">
        <f t="shared" si="3"/>
        <v>0</v>
      </c>
      <c r="Y26" s="189">
        <f>SUM(Y19:Y25)</f>
        <v>218720</v>
      </c>
      <c r="Z26" s="334" t="s">
        <v>435</v>
      </c>
      <c r="AA26" s="335"/>
      <c r="AB26" s="191">
        <v>0</v>
      </c>
      <c r="AD26" s="17">
        <f>SUM(AD9:AD25)</f>
        <v>22278095.85</v>
      </c>
      <c r="AE26" s="8"/>
      <c r="AF26" s="9"/>
      <c r="AG26" s="17">
        <f>SUM(AG9:AG25)</f>
        <v>1940647.65</v>
      </c>
    </row>
    <row r="27" spans="1:33" s="190" customFormat="1" ht="24" thickTop="1">
      <c r="A27" s="329" t="s">
        <v>97</v>
      </c>
      <c r="B27" s="330"/>
      <c r="C27" s="189">
        <f>C26</f>
        <v>0</v>
      </c>
      <c r="D27" s="189">
        <f>D26+'[3]กระดาษทำการกระทบยอด'!D27</f>
        <v>1968480</v>
      </c>
      <c r="E27" s="189">
        <f aca="true" t="shared" si="4" ref="E27:X27">E26</f>
        <v>0</v>
      </c>
      <c r="F27" s="189">
        <f t="shared" si="4"/>
        <v>0</v>
      </c>
      <c r="G27" s="189">
        <f t="shared" si="4"/>
        <v>0</v>
      </c>
      <c r="H27" s="189">
        <f t="shared" si="4"/>
        <v>0</v>
      </c>
      <c r="I27" s="189">
        <f t="shared" si="4"/>
        <v>0</v>
      </c>
      <c r="J27" s="189">
        <f t="shared" si="4"/>
        <v>0</v>
      </c>
      <c r="K27" s="189">
        <f t="shared" si="4"/>
        <v>0</v>
      </c>
      <c r="L27" s="189">
        <f t="shared" si="4"/>
        <v>0</v>
      </c>
      <c r="M27" s="189">
        <f t="shared" si="4"/>
        <v>0</v>
      </c>
      <c r="N27" s="189">
        <f t="shared" si="4"/>
        <v>0</v>
      </c>
      <c r="O27" s="189">
        <f t="shared" si="4"/>
        <v>0</v>
      </c>
      <c r="P27" s="189">
        <f t="shared" si="4"/>
        <v>0</v>
      </c>
      <c r="Q27" s="189">
        <f t="shared" si="4"/>
        <v>0</v>
      </c>
      <c r="R27" s="189">
        <f t="shared" si="4"/>
        <v>0</v>
      </c>
      <c r="S27" s="189">
        <f t="shared" si="4"/>
        <v>0</v>
      </c>
      <c r="T27" s="189">
        <f t="shared" si="4"/>
        <v>0</v>
      </c>
      <c r="U27" s="189">
        <f t="shared" si="4"/>
        <v>0</v>
      </c>
      <c r="V27" s="189">
        <f t="shared" si="4"/>
        <v>0</v>
      </c>
      <c r="W27" s="189">
        <f t="shared" si="4"/>
        <v>0</v>
      </c>
      <c r="X27" s="189">
        <f t="shared" si="4"/>
        <v>0</v>
      </c>
      <c r="Y27" s="189">
        <f>SUM(C27:X27)</f>
        <v>1968480</v>
      </c>
      <c r="AA27" s="191"/>
      <c r="AB27" s="191"/>
      <c r="AD27" s="193"/>
      <c r="AE27" s="193"/>
      <c r="AF27" s="193"/>
      <c r="AG27" s="193"/>
    </row>
    <row r="28" spans="1:25" ht="23.25">
      <c r="A28" s="184" t="s">
        <v>268</v>
      </c>
      <c r="B28" s="194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192"/>
      <c r="W28" s="192"/>
      <c r="X28" s="192"/>
      <c r="Y28" s="186">
        <f>SUM(C28:V28)</f>
        <v>0</v>
      </c>
    </row>
    <row r="29" spans="1:25" ht="23.25">
      <c r="A29" s="184"/>
      <c r="B29" s="194" t="s">
        <v>313</v>
      </c>
      <c r="C29" s="96"/>
      <c r="D29" s="287">
        <v>160480</v>
      </c>
      <c r="E29" s="287">
        <v>51970</v>
      </c>
      <c r="F29" s="287">
        <v>77640</v>
      </c>
      <c r="G29" s="287">
        <v>51930</v>
      </c>
      <c r="H29" s="280">
        <v>0</v>
      </c>
      <c r="I29" s="280">
        <v>0</v>
      </c>
      <c r="J29" s="287">
        <v>43450</v>
      </c>
      <c r="K29" s="280">
        <v>0</v>
      </c>
      <c r="L29" s="287">
        <v>32450</v>
      </c>
      <c r="M29" s="280">
        <v>0</v>
      </c>
      <c r="N29" s="280">
        <v>0</v>
      </c>
      <c r="O29" s="287">
        <v>53180</v>
      </c>
      <c r="P29" s="280">
        <v>0</v>
      </c>
      <c r="Q29" s="280">
        <v>0</v>
      </c>
      <c r="R29" s="280"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186">
        <f>SUM(D29:X29)</f>
        <v>471100</v>
      </c>
    </row>
    <row r="30" spans="1:25" ht="23.25">
      <c r="A30" s="184"/>
      <c r="B30" s="194" t="s">
        <v>314</v>
      </c>
      <c r="C30" s="96"/>
      <c r="D30" s="287">
        <v>7000</v>
      </c>
      <c r="E30" s="280">
        <v>0</v>
      </c>
      <c r="F30" s="287">
        <v>570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v>0</v>
      </c>
      <c r="N30" s="280">
        <v>0</v>
      </c>
      <c r="O30" s="280">
        <v>0</v>
      </c>
      <c r="P30" s="280">
        <v>0</v>
      </c>
      <c r="Q30" s="280">
        <v>0</v>
      </c>
      <c r="R30" s="280">
        <v>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186">
        <f aca="true" t="shared" si="5" ref="Y30:Y36">SUM(D30:X30)</f>
        <v>7570</v>
      </c>
    </row>
    <row r="31" spans="1:25" ht="23.25">
      <c r="A31" s="184"/>
      <c r="B31" s="194" t="s">
        <v>315</v>
      </c>
      <c r="C31" s="96"/>
      <c r="D31" s="287">
        <v>12000</v>
      </c>
      <c r="E31" s="287">
        <v>1500</v>
      </c>
      <c r="F31" s="280">
        <v>0</v>
      </c>
      <c r="G31" s="287">
        <v>1500</v>
      </c>
      <c r="H31" s="280">
        <v>0</v>
      </c>
      <c r="I31" s="280">
        <v>0</v>
      </c>
      <c r="J31" s="280">
        <v>0</v>
      </c>
      <c r="K31" s="280">
        <v>0</v>
      </c>
      <c r="L31" s="287">
        <v>1500</v>
      </c>
      <c r="M31" s="280">
        <v>0</v>
      </c>
      <c r="N31" s="280">
        <v>0</v>
      </c>
      <c r="O31" s="280">
        <v>0</v>
      </c>
      <c r="P31" s="280">
        <v>0</v>
      </c>
      <c r="Q31" s="280">
        <v>0</v>
      </c>
      <c r="R31" s="280"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186">
        <f t="shared" si="5"/>
        <v>16500</v>
      </c>
    </row>
    <row r="32" spans="1:25" ht="23.25">
      <c r="A32" s="184"/>
      <c r="B32" s="194" t="s">
        <v>434</v>
      </c>
      <c r="C32" s="96"/>
      <c r="D32" s="280">
        <v>0</v>
      </c>
      <c r="E32" s="280">
        <v>0</v>
      </c>
      <c r="F32" s="280">
        <v>0</v>
      </c>
      <c r="G32" s="280">
        <v>0</v>
      </c>
      <c r="H32" s="280">
        <v>0</v>
      </c>
      <c r="I32" s="280">
        <v>0</v>
      </c>
      <c r="J32" s="287">
        <v>3500</v>
      </c>
      <c r="K32" s="280">
        <v>0</v>
      </c>
      <c r="L32" s="280">
        <v>0</v>
      </c>
      <c r="M32" s="280"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186">
        <f>SUM(D32:X32)</f>
        <v>3500</v>
      </c>
    </row>
    <row r="33" spans="1:25" ht="23.25">
      <c r="A33" s="184"/>
      <c r="B33" s="194" t="s">
        <v>316</v>
      </c>
      <c r="C33" s="96"/>
      <c r="D33" s="287">
        <v>17270</v>
      </c>
      <c r="E33" s="280"/>
      <c r="F33" s="287">
        <v>22230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7">
        <v>20680</v>
      </c>
      <c r="O33" s="280">
        <v>0</v>
      </c>
      <c r="P33" s="280">
        <v>0</v>
      </c>
      <c r="Q33" s="280">
        <v>0</v>
      </c>
      <c r="R33" s="280">
        <v>0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186">
        <f t="shared" si="5"/>
        <v>60180</v>
      </c>
    </row>
    <row r="34" spans="1:25" ht="23.25">
      <c r="A34" s="184"/>
      <c r="B34" s="194" t="s">
        <v>317</v>
      </c>
      <c r="C34" s="96"/>
      <c r="D34" s="280">
        <v>0</v>
      </c>
      <c r="E34" s="280">
        <v>0</v>
      </c>
      <c r="F34" s="280"/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186">
        <f t="shared" si="5"/>
        <v>0</v>
      </c>
    </row>
    <row r="35" spans="1:25" ht="23.25">
      <c r="A35" s="184"/>
      <c r="B35" s="194" t="s">
        <v>318</v>
      </c>
      <c r="C35" s="96"/>
      <c r="D35" s="287">
        <v>33330</v>
      </c>
      <c r="E35" s="287">
        <v>17720</v>
      </c>
      <c r="F35" s="287">
        <v>16310</v>
      </c>
      <c r="G35" s="287">
        <v>35210</v>
      </c>
      <c r="H35" s="280">
        <v>0</v>
      </c>
      <c r="I35" s="280">
        <v>0</v>
      </c>
      <c r="J35" s="287">
        <v>13180</v>
      </c>
      <c r="K35" s="280">
        <v>0</v>
      </c>
      <c r="L35" s="280">
        <v>0</v>
      </c>
      <c r="M35" s="280">
        <v>0</v>
      </c>
      <c r="N35" s="287">
        <v>15000</v>
      </c>
      <c r="O35" s="287">
        <v>55620</v>
      </c>
      <c r="P35" s="280">
        <v>0</v>
      </c>
      <c r="Q35" s="287">
        <v>9400</v>
      </c>
      <c r="R35" s="280">
        <v>0</v>
      </c>
      <c r="S35" s="280">
        <v>0</v>
      </c>
      <c r="T35" s="280">
        <v>0</v>
      </c>
      <c r="U35" s="280">
        <v>0</v>
      </c>
      <c r="V35" s="287">
        <v>17850</v>
      </c>
      <c r="W35" s="280">
        <v>0</v>
      </c>
      <c r="X35" s="280">
        <v>0</v>
      </c>
      <c r="Y35" s="186">
        <f t="shared" si="5"/>
        <v>213620</v>
      </c>
    </row>
    <row r="36" spans="1:25" ht="23.25">
      <c r="A36" s="187"/>
      <c r="B36" s="194" t="s">
        <v>387</v>
      </c>
      <c r="C36" s="96"/>
      <c r="D36" s="287">
        <v>1900</v>
      </c>
      <c r="E36" s="280">
        <v>0</v>
      </c>
      <c r="F36" s="285">
        <v>0</v>
      </c>
      <c r="G36" s="287">
        <v>4000</v>
      </c>
      <c r="H36" s="280">
        <v>0</v>
      </c>
      <c r="I36" s="280">
        <v>0</v>
      </c>
      <c r="J36" s="287">
        <v>105</v>
      </c>
      <c r="K36" s="280">
        <v>0</v>
      </c>
      <c r="L36" s="280">
        <v>0</v>
      </c>
      <c r="M36" s="280">
        <v>0</v>
      </c>
      <c r="N36" s="280">
        <v>0</v>
      </c>
      <c r="O36" s="287">
        <v>310</v>
      </c>
      <c r="P36" s="280">
        <v>0</v>
      </c>
      <c r="Q36" s="287">
        <v>2000</v>
      </c>
      <c r="R36" s="280">
        <v>0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186">
        <f t="shared" si="5"/>
        <v>8315</v>
      </c>
    </row>
    <row r="37" spans="1:28" s="190" customFormat="1" ht="23.25">
      <c r="A37" s="329" t="s">
        <v>96</v>
      </c>
      <c r="B37" s="330"/>
      <c r="C37" s="189">
        <f>SUM(C36:C36)</f>
        <v>0</v>
      </c>
      <c r="D37" s="189">
        <f>SUM(D29:D36)</f>
        <v>231980</v>
      </c>
      <c r="E37" s="189">
        <f aca="true" t="shared" si="6" ref="E37:X37">SUM(E29:E36)</f>
        <v>71190</v>
      </c>
      <c r="F37" s="189">
        <f t="shared" si="6"/>
        <v>116750</v>
      </c>
      <c r="G37" s="189">
        <f t="shared" si="6"/>
        <v>92640</v>
      </c>
      <c r="H37" s="189">
        <f t="shared" si="6"/>
        <v>0</v>
      </c>
      <c r="I37" s="189">
        <f t="shared" si="6"/>
        <v>0</v>
      </c>
      <c r="J37" s="189">
        <f t="shared" si="6"/>
        <v>60235</v>
      </c>
      <c r="K37" s="189">
        <f t="shared" si="6"/>
        <v>0</v>
      </c>
      <c r="L37" s="189">
        <f t="shared" si="6"/>
        <v>33950</v>
      </c>
      <c r="M37" s="189">
        <f t="shared" si="6"/>
        <v>0</v>
      </c>
      <c r="N37" s="189">
        <f t="shared" si="6"/>
        <v>35680</v>
      </c>
      <c r="O37" s="189">
        <f t="shared" si="6"/>
        <v>109110</v>
      </c>
      <c r="P37" s="189">
        <f t="shared" si="6"/>
        <v>0</v>
      </c>
      <c r="Q37" s="189">
        <f t="shared" si="6"/>
        <v>11400</v>
      </c>
      <c r="R37" s="189">
        <f t="shared" si="6"/>
        <v>0</v>
      </c>
      <c r="S37" s="189">
        <f t="shared" si="6"/>
        <v>0</v>
      </c>
      <c r="T37" s="189">
        <f t="shared" si="6"/>
        <v>0</v>
      </c>
      <c r="U37" s="189">
        <f t="shared" si="6"/>
        <v>0</v>
      </c>
      <c r="V37" s="189">
        <f t="shared" si="6"/>
        <v>17850</v>
      </c>
      <c r="W37" s="189">
        <f t="shared" si="6"/>
        <v>0</v>
      </c>
      <c r="X37" s="189">
        <f t="shared" si="6"/>
        <v>0</v>
      </c>
      <c r="Y37" s="189">
        <f>SUM(Y29:Y36)</f>
        <v>780785</v>
      </c>
      <c r="AA37" s="191"/>
      <c r="AB37" s="191"/>
    </row>
    <row r="38" spans="1:28" s="190" customFormat="1" ht="23.25">
      <c r="A38" s="329" t="s">
        <v>97</v>
      </c>
      <c r="B38" s="330"/>
      <c r="C38" s="189">
        <v>0</v>
      </c>
      <c r="D38" s="189">
        <f>D37+'[3]กระดาษทำการกระทบยอด'!D38</f>
        <v>1814613</v>
      </c>
      <c r="E38" s="189">
        <f>E37+'[3]กระดาษทำการกระทบยอด'!E38</f>
        <v>564620</v>
      </c>
      <c r="F38" s="189">
        <f>F37+'[3]กระดาษทำการกระทบยอด'!F38</f>
        <v>1017770</v>
      </c>
      <c r="G38" s="189">
        <f>G37+'[3]กระดาษทำการกระทบยอด'!G38</f>
        <v>733720</v>
      </c>
      <c r="H38" s="189">
        <f>H37+'[3]กระดาษทำการกระทบยอด'!H38</f>
        <v>0</v>
      </c>
      <c r="I38" s="189">
        <f>I37+'[3]กระดาษทำการกระทบยอด'!I38</f>
        <v>153050</v>
      </c>
      <c r="J38" s="189">
        <f>J37+'[3]กระดาษทำการกระทบยอด'!J38</f>
        <v>481880</v>
      </c>
      <c r="K38" s="189">
        <f>K37+'[3]กระดาษทำการกระทบยอด'!K38</f>
        <v>0</v>
      </c>
      <c r="L38" s="189">
        <f>L37+'[3]กระดาษทำการกระทบยอด'!L38</f>
        <v>268750</v>
      </c>
      <c r="M38" s="189">
        <f>M37+'[3]กระดาษทำการกระทบยอด'!M38</f>
        <v>0</v>
      </c>
      <c r="N38" s="189">
        <f>N37+'[3]กระดาษทำการกระทบยอด'!N38</f>
        <v>366710.97</v>
      </c>
      <c r="O38" s="189">
        <f>O37+'[3]กระดาษทำการกระทบยอด'!O38</f>
        <v>866130</v>
      </c>
      <c r="P38" s="189">
        <f>P37+'[3]กระดาษทำการกระทบยอด'!P38</f>
        <v>0</v>
      </c>
      <c r="Q38" s="189">
        <f>Q37+'[3]กระดาษทำการกระทบยอด'!Q38</f>
        <v>91200</v>
      </c>
      <c r="R38" s="189">
        <f>R37+'[3]กระดาษทำการกระทบยอด'!R38</f>
        <v>0</v>
      </c>
      <c r="S38" s="189">
        <f>S37+'[3]กระดาษทำการกระทบยอด'!S38</f>
        <v>0</v>
      </c>
      <c r="T38" s="189">
        <f>T37+'[3]กระดาษทำการกระทบยอด'!T38</f>
        <v>0</v>
      </c>
      <c r="U38" s="189">
        <f>U37+'[3]กระดาษทำการกระทบยอด'!U38</f>
        <v>0</v>
      </c>
      <c r="V38" s="189">
        <f>V37+'[3]กระดาษทำการกระทบยอด'!V38</f>
        <v>142800</v>
      </c>
      <c r="W38" s="189">
        <f>W37+'[3]กระดาษทำการกระทบยอด'!W38</f>
        <v>0</v>
      </c>
      <c r="X38" s="189">
        <f>X37+'[3]กระดาษทำการกระทบยอด'!X38</f>
        <v>0</v>
      </c>
      <c r="Y38" s="189">
        <f>SUM(C38:X38)</f>
        <v>6501243.97</v>
      </c>
      <c r="Z38" s="334" t="s">
        <v>436</v>
      </c>
      <c r="AA38" s="335"/>
      <c r="AB38" s="191">
        <v>0</v>
      </c>
    </row>
    <row r="39" spans="1:25" ht="23.25">
      <c r="A39" s="184" t="s">
        <v>269</v>
      </c>
      <c r="B39" s="185"/>
      <c r="C39" s="96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2"/>
      <c r="W39" s="282"/>
      <c r="X39" s="282"/>
      <c r="Y39" s="186"/>
    </row>
    <row r="40" spans="1:25" ht="23.25">
      <c r="A40" s="184"/>
      <c r="B40" s="194" t="s">
        <v>319</v>
      </c>
      <c r="C40" s="96"/>
      <c r="D40" s="280">
        <v>0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v>0</v>
      </c>
      <c r="O40" s="280">
        <v>0</v>
      </c>
      <c r="P40" s="280">
        <v>0</v>
      </c>
      <c r="Q40" s="280">
        <v>0</v>
      </c>
      <c r="R40" s="280">
        <v>0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186">
        <f aca="true" t="shared" si="7" ref="Y40:Y45">SUM(C40:V40)</f>
        <v>0</v>
      </c>
    </row>
    <row r="41" spans="1:25" ht="23.25">
      <c r="A41" s="184"/>
      <c r="B41" s="194" t="s">
        <v>320</v>
      </c>
      <c r="C41" s="96"/>
      <c r="D41" s="280">
        <v>0</v>
      </c>
      <c r="E41" s="280">
        <v>0</v>
      </c>
      <c r="F41" s="280">
        <v>0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v>0</v>
      </c>
      <c r="O41" s="280">
        <v>0</v>
      </c>
      <c r="P41" s="280">
        <v>0</v>
      </c>
      <c r="Q41" s="280">
        <v>0</v>
      </c>
      <c r="R41" s="280"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186">
        <f t="shared" si="7"/>
        <v>0</v>
      </c>
    </row>
    <row r="42" spans="1:25" ht="23.25">
      <c r="A42" s="184"/>
      <c r="B42" s="194" t="s">
        <v>321</v>
      </c>
      <c r="C42" s="96"/>
      <c r="D42" s="280">
        <v>0</v>
      </c>
      <c r="E42" s="280">
        <v>0</v>
      </c>
      <c r="F42" s="280">
        <v>0</v>
      </c>
      <c r="G42" s="285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80">
        <v>0</v>
      </c>
      <c r="N42" s="280">
        <v>0</v>
      </c>
      <c r="O42" s="287">
        <v>0</v>
      </c>
      <c r="P42" s="280">
        <v>0</v>
      </c>
      <c r="Q42" s="280">
        <v>0</v>
      </c>
      <c r="R42" s="280">
        <v>0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186">
        <f t="shared" si="7"/>
        <v>0</v>
      </c>
    </row>
    <row r="43" spans="1:25" ht="23.25">
      <c r="A43" s="184"/>
      <c r="B43" s="194" t="s">
        <v>322</v>
      </c>
      <c r="C43" s="96"/>
      <c r="D43" s="287">
        <v>9500</v>
      </c>
      <c r="E43" s="287">
        <v>5500</v>
      </c>
      <c r="F43" s="287">
        <f>3000+7000</f>
        <v>10000</v>
      </c>
      <c r="G43" s="287">
        <v>4000</v>
      </c>
      <c r="H43" s="280">
        <v>0</v>
      </c>
      <c r="I43" s="280">
        <v>0</v>
      </c>
      <c r="J43" s="280">
        <v>0</v>
      </c>
      <c r="K43" s="280">
        <v>0</v>
      </c>
      <c r="L43" s="287">
        <v>3500</v>
      </c>
      <c r="M43" s="280">
        <v>0</v>
      </c>
      <c r="N43" s="280">
        <v>0</v>
      </c>
      <c r="O43" s="287">
        <v>3000</v>
      </c>
      <c r="P43" s="280">
        <v>0</v>
      </c>
      <c r="Q43" s="280">
        <v>0</v>
      </c>
      <c r="R43" s="280"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186">
        <f t="shared" si="7"/>
        <v>35500</v>
      </c>
    </row>
    <row r="44" spans="1:25" ht="23.25">
      <c r="A44" s="187"/>
      <c r="B44" s="194" t="s">
        <v>323</v>
      </c>
      <c r="C44" s="96"/>
      <c r="D44" s="280">
        <v>0</v>
      </c>
      <c r="E44" s="280">
        <v>0</v>
      </c>
      <c r="F44" s="287">
        <v>1450</v>
      </c>
      <c r="G44" s="280">
        <v>0</v>
      </c>
      <c r="H44" s="280">
        <v>0</v>
      </c>
      <c r="I44" s="280">
        <v>0</v>
      </c>
      <c r="J44" s="287">
        <v>1200</v>
      </c>
      <c r="K44" s="280">
        <v>0</v>
      </c>
      <c r="L44" s="280">
        <v>0</v>
      </c>
      <c r="M44" s="280">
        <v>0</v>
      </c>
      <c r="N44" s="287">
        <v>1950</v>
      </c>
      <c r="O44" s="280">
        <v>0</v>
      </c>
      <c r="P44" s="280">
        <v>0</v>
      </c>
      <c r="Q44" s="280">
        <v>0</v>
      </c>
      <c r="R44" s="280">
        <v>0</v>
      </c>
      <c r="S44" s="280">
        <v>0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186">
        <f t="shared" si="7"/>
        <v>4600</v>
      </c>
    </row>
    <row r="45" spans="1:25" ht="23.25">
      <c r="A45" s="187"/>
      <c r="B45" s="194" t="s">
        <v>324</v>
      </c>
      <c r="C45" s="96"/>
      <c r="D45" s="280">
        <v>0</v>
      </c>
      <c r="E45" s="280">
        <v>0</v>
      </c>
      <c r="F45" s="280">
        <v>0</v>
      </c>
      <c r="G45" s="280">
        <v>0</v>
      </c>
      <c r="H45" s="280">
        <v>0</v>
      </c>
      <c r="I45" s="280">
        <v>0</v>
      </c>
      <c r="J45" s="280">
        <v>0</v>
      </c>
      <c r="K45" s="280">
        <v>0</v>
      </c>
      <c r="L45" s="280">
        <v>0</v>
      </c>
      <c r="M45" s="280">
        <v>0</v>
      </c>
      <c r="N45" s="280">
        <v>0</v>
      </c>
      <c r="O45" s="280">
        <v>0</v>
      </c>
      <c r="P45" s="280">
        <v>0</v>
      </c>
      <c r="Q45" s="280">
        <v>0</v>
      </c>
      <c r="R45" s="280">
        <v>0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186">
        <f t="shared" si="7"/>
        <v>0</v>
      </c>
    </row>
    <row r="46" spans="1:28" s="190" customFormat="1" ht="23.25">
      <c r="A46" s="329" t="s">
        <v>96</v>
      </c>
      <c r="B46" s="330"/>
      <c r="C46" s="189">
        <f>SUM(C44:C44)</f>
        <v>0</v>
      </c>
      <c r="D46" s="189">
        <f>SUM(D40:D45)</f>
        <v>9500</v>
      </c>
      <c r="E46" s="189">
        <f aca="true" t="shared" si="8" ref="E46:X46">SUM(E40:E45)</f>
        <v>5500</v>
      </c>
      <c r="F46" s="189">
        <f t="shared" si="8"/>
        <v>11450</v>
      </c>
      <c r="G46" s="189">
        <f t="shared" si="8"/>
        <v>4000</v>
      </c>
      <c r="H46" s="189">
        <f t="shared" si="8"/>
        <v>0</v>
      </c>
      <c r="I46" s="189">
        <f t="shared" si="8"/>
        <v>0</v>
      </c>
      <c r="J46" s="189">
        <f t="shared" si="8"/>
        <v>1200</v>
      </c>
      <c r="K46" s="189">
        <f t="shared" si="8"/>
        <v>0</v>
      </c>
      <c r="L46" s="189">
        <f t="shared" si="8"/>
        <v>3500</v>
      </c>
      <c r="M46" s="189">
        <f t="shared" si="8"/>
        <v>0</v>
      </c>
      <c r="N46" s="189">
        <f t="shared" si="8"/>
        <v>1950</v>
      </c>
      <c r="O46" s="189">
        <f t="shared" si="8"/>
        <v>3000</v>
      </c>
      <c r="P46" s="189">
        <f t="shared" si="8"/>
        <v>0</v>
      </c>
      <c r="Q46" s="189">
        <f t="shared" si="8"/>
        <v>0</v>
      </c>
      <c r="R46" s="189">
        <f t="shared" si="8"/>
        <v>0</v>
      </c>
      <c r="S46" s="189">
        <f t="shared" si="8"/>
        <v>0</v>
      </c>
      <c r="T46" s="189">
        <f t="shared" si="8"/>
        <v>0</v>
      </c>
      <c r="U46" s="189">
        <f t="shared" si="8"/>
        <v>0</v>
      </c>
      <c r="V46" s="189">
        <f t="shared" si="8"/>
        <v>0</v>
      </c>
      <c r="W46" s="189">
        <f t="shared" si="8"/>
        <v>0</v>
      </c>
      <c r="X46" s="189">
        <f t="shared" si="8"/>
        <v>0</v>
      </c>
      <c r="Y46" s="189">
        <f>SUM(Y40:Y45)</f>
        <v>40100</v>
      </c>
      <c r="Z46" s="190" t="s">
        <v>17</v>
      </c>
      <c r="AA46" s="191">
        <v>0</v>
      </c>
      <c r="AB46" s="191">
        <v>0</v>
      </c>
    </row>
    <row r="47" spans="1:28" s="190" customFormat="1" ht="23.25">
      <c r="A47" s="329" t="s">
        <v>97</v>
      </c>
      <c r="B47" s="330"/>
      <c r="C47" s="189">
        <f>C46</f>
        <v>0</v>
      </c>
      <c r="D47" s="189">
        <f>D46+'[3]กระดาษทำการกระทบยอด'!D47</f>
        <v>69823</v>
      </c>
      <c r="E47" s="189">
        <f>E46+'[3]กระดาษทำการกระทบยอด'!E47</f>
        <v>49500</v>
      </c>
      <c r="F47" s="189">
        <f>F46+'[3]กระดาษทำการกระทบยอด'!F47</f>
        <v>85818.75</v>
      </c>
      <c r="G47" s="189">
        <f>G46+'[3]กระดาษทำการกระทบยอด'!G47</f>
        <v>70900</v>
      </c>
      <c r="H47" s="189">
        <f>H46+'[3]กระดาษทำการกระทบยอด'!H47</f>
        <v>0</v>
      </c>
      <c r="I47" s="189">
        <f>I46+'[3]กระดาษทำการกระทบยอด'!I47</f>
        <v>22156.5</v>
      </c>
      <c r="J47" s="189">
        <f>J46+'[3]กระดาษทำการกระทบยอด'!J47</f>
        <v>2400</v>
      </c>
      <c r="K47" s="189">
        <f>K46+'[3]กระดาษทำการกระทบยอด'!K47</f>
        <v>0</v>
      </c>
      <c r="L47" s="189">
        <f>L46+'[3]กระดาษทำการกระทบยอด'!L47</f>
        <v>31500</v>
      </c>
      <c r="M47" s="189">
        <f>M46+'[3]กระดาษทำการกระทบยอด'!M47</f>
        <v>0</v>
      </c>
      <c r="N47" s="189">
        <f>N46+'[3]กระดาษทำการกระทบยอด'!N47</f>
        <v>15900</v>
      </c>
      <c r="O47" s="189">
        <f>O46+'[3]กระดาษทำการกระทบยอด'!O47</f>
        <v>35820</v>
      </c>
      <c r="P47" s="189">
        <f>P46+'[3]กระดาษทำการกระทบยอด'!P47</f>
        <v>0</v>
      </c>
      <c r="Q47" s="189">
        <f>Q46+'[3]กระดาษทำการกระทบยอด'!Q47</f>
        <v>0</v>
      </c>
      <c r="R47" s="189">
        <f>R46+'[3]กระดาษทำการกระทบยอด'!R47</f>
        <v>0</v>
      </c>
      <c r="S47" s="189">
        <f>S46+'[3]กระดาษทำการกระทบยอด'!S47</f>
        <v>0</v>
      </c>
      <c r="T47" s="189">
        <f>T46+'[3]กระดาษทำการกระทบยอด'!T47</f>
        <v>0</v>
      </c>
      <c r="U47" s="189">
        <f>U46+'[3]กระดาษทำการกระทบยอด'!U47</f>
        <v>0</v>
      </c>
      <c r="V47" s="189">
        <f>V46+'[3]กระดาษทำการกระทบยอด'!V47</f>
        <v>0</v>
      </c>
      <c r="W47" s="189">
        <f>W46+'[3]กระดาษทำการกระทบยอด'!W47</f>
        <v>0</v>
      </c>
      <c r="X47" s="189">
        <f>X46+'[3]กระดาษทำการกระทบยอด'!X47</f>
        <v>0</v>
      </c>
      <c r="Y47" s="189">
        <f>SUM(C47:X47)</f>
        <v>383818.25</v>
      </c>
      <c r="AA47" s="191"/>
      <c r="AB47" s="191"/>
    </row>
    <row r="48" spans="1:25" ht="23.25">
      <c r="A48" s="184" t="s">
        <v>270</v>
      </c>
      <c r="B48" s="18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92"/>
      <c r="W48" s="192"/>
      <c r="X48" s="192"/>
      <c r="Y48" s="186">
        <f>SUM(D48:X48)</f>
        <v>0</v>
      </c>
    </row>
    <row r="49" spans="1:25" ht="23.25">
      <c r="A49" s="195"/>
      <c r="B49" s="194" t="s">
        <v>325</v>
      </c>
      <c r="C49" s="96"/>
      <c r="D49" s="287">
        <v>3800</v>
      </c>
      <c r="E49" s="285">
        <v>0</v>
      </c>
      <c r="F49" s="285">
        <v>0</v>
      </c>
      <c r="G49" s="287">
        <f>9300+1092.58</f>
        <v>10392.58</v>
      </c>
      <c r="H49" s="280">
        <v>0</v>
      </c>
      <c r="I49" s="287">
        <v>9000</v>
      </c>
      <c r="J49" s="280">
        <v>0</v>
      </c>
      <c r="K49" s="280">
        <v>0</v>
      </c>
      <c r="L49" s="280">
        <v>0</v>
      </c>
      <c r="M49" s="280">
        <v>0</v>
      </c>
      <c r="N49" s="280">
        <v>0</v>
      </c>
      <c r="O49" s="280">
        <v>0</v>
      </c>
      <c r="P49" s="280">
        <v>0</v>
      </c>
      <c r="Q49" s="287">
        <v>21400</v>
      </c>
      <c r="R49" s="280">
        <v>0</v>
      </c>
      <c r="S49" s="280">
        <v>0</v>
      </c>
      <c r="T49" s="280">
        <v>0</v>
      </c>
      <c r="U49" s="280">
        <v>0</v>
      </c>
      <c r="V49" s="284">
        <v>0</v>
      </c>
      <c r="W49" s="280">
        <v>0</v>
      </c>
      <c r="X49" s="287">
        <v>3000</v>
      </c>
      <c r="Y49" s="186">
        <f>SUM(D49:X49)</f>
        <v>47592.58</v>
      </c>
    </row>
    <row r="50" spans="1:25" ht="23.25">
      <c r="A50" s="195"/>
      <c r="B50" s="194" t="s">
        <v>326</v>
      </c>
      <c r="C50" s="96"/>
      <c r="D50" s="287">
        <v>21000</v>
      </c>
      <c r="E50" s="280">
        <v>0</v>
      </c>
      <c r="F50" s="280">
        <v>0</v>
      </c>
      <c r="G50" s="280">
        <v>0</v>
      </c>
      <c r="H50" s="280">
        <v>0</v>
      </c>
      <c r="I50" s="280">
        <v>0</v>
      </c>
      <c r="J50" s="280">
        <v>0</v>
      </c>
      <c r="K50" s="280">
        <v>0</v>
      </c>
      <c r="L50" s="280">
        <v>0</v>
      </c>
      <c r="M50" s="280">
        <v>0</v>
      </c>
      <c r="N50" s="280">
        <v>0</v>
      </c>
      <c r="O50" s="280">
        <v>0</v>
      </c>
      <c r="P50" s="280">
        <v>0</v>
      </c>
      <c r="Q50" s="280">
        <v>0</v>
      </c>
      <c r="R50" s="280">
        <v>0</v>
      </c>
      <c r="S50" s="280">
        <v>0</v>
      </c>
      <c r="T50" s="280">
        <v>0</v>
      </c>
      <c r="U50" s="280">
        <v>0</v>
      </c>
      <c r="V50" s="280">
        <v>0</v>
      </c>
      <c r="W50" s="280">
        <v>0</v>
      </c>
      <c r="X50" s="280">
        <v>0</v>
      </c>
      <c r="Y50" s="186">
        <f>SUM(D50:X50)</f>
        <v>21000</v>
      </c>
    </row>
    <row r="51" spans="1:25" ht="23.25">
      <c r="A51" s="195"/>
      <c r="B51" s="194" t="s">
        <v>327</v>
      </c>
      <c r="C51" s="96"/>
      <c r="D51" s="287">
        <f>5540+1500</f>
        <v>7040</v>
      </c>
      <c r="E51" s="287">
        <v>510</v>
      </c>
      <c r="F51" s="287">
        <f>9400+7000</f>
        <v>16400</v>
      </c>
      <c r="G51" s="280">
        <v>0</v>
      </c>
      <c r="H51" s="287">
        <v>12600</v>
      </c>
      <c r="I51" s="280">
        <v>0</v>
      </c>
      <c r="J51" s="285">
        <v>0</v>
      </c>
      <c r="K51" s="280">
        <v>0</v>
      </c>
      <c r="L51" s="280">
        <v>0</v>
      </c>
      <c r="M51" s="280">
        <v>0</v>
      </c>
      <c r="N51" s="284">
        <v>0</v>
      </c>
      <c r="O51" s="287">
        <v>1420</v>
      </c>
      <c r="P51" s="280">
        <v>0</v>
      </c>
      <c r="Q51" s="280">
        <v>0</v>
      </c>
      <c r="R51" s="280">
        <v>0</v>
      </c>
      <c r="S51" s="280">
        <v>0</v>
      </c>
      <c r="T51" s="284">
        <v>0</v>
      </c>
      <c r="U51" s="280">
        <v>0</v>
      </c>
      <c r="V51" s="280">
        <v>0</v>
      </c>
      <c r="W51" s="280">
        <v>0</v>
      </c>
      <c r="X51" s="284">
        <v>0</v>
      </c>
      <c r="Y51" s="186">
        <f>SUM(D51:X51)</f>
        <v>37970</v>
      </c>
    </row>
    <row r="52" spans="1:25" ht="23.25">
      <c r="A52" s="195"/>
      <c r="B52" s="194" t="s">
        <v>328</v>
      </c>
      <c r="C52" s="96"/>
      <c r="D52" s="287">
        <f>14000+28260</f>
        <v>42260</v>
      </c>
      <c r="E52" s="280">
        <v>0</v>
      </c>
      <c r="F52" s="280">
        <v>0</v>
      </c>
      <c r="G52" s="287">
        <v>0</v>
      </c>
      <c r="H52" s="280">
        <v>0</v>
      </c>
      <c r="I52" s="280">
        <v>0</v>
      </c>
      <c r="J52" s="280">
        <v>0</v>
      </c>
      <c r="K52" s="280">
        <v>0</v>
      </c>
      <c r="L52" s="280">
        <v>0</v>
      </c>
      <c r="M52" s="280">
        <v>0</v>
      </c>
      <c r="N52" s="280">
        <v>0</v>
      </c>
      <c r="O52" s="287">
        <v>40000</v>
      </c>
      <c r="P52" s="280">
        <v>0</v>
      </c>
      <c r="Q52" s="280">
        <v>0</v>
      </c>
      <c r="R52" s="280">
        <v>0</v>
      </c>
      <c r="S52" s="280">
        <v>0</v>
      </c>
      <c r="T52" s="280">
        <v>0</v>
      </c>
      <c r="U52" s="280">
        <v>0</v>
      </c>
      <c r="V52" s="280">
        <v>0</v>
      </c>
      <c r="W52" s="285">
        <v>0</v>
      </c>
      <c r="X52" s="280">
        <v>0</v>
      </c>
      <c r="Y52" s="186">
        <f>SUM(D52:X52)</f>
        <v>82260</v>
      </c>
    </row>
    <row r="53" spans="1:28" s="190" customFormat="1" ht="23.25">
      <c r="A53" s="329" t="s">
        <v>96</v>
      </c>
      <c r="B53" s="330"/>
      <c r="C53" s="189">
        <f>SUM(C49:C52)</f>
        <v>0</v>
      </c>
      <c r="D53" s="189">
        <f>SUM(D49:D52)</f>
        <v>74100</v>
      </c>
      <c r="E53" s="189">
        <f aca="true" t="shared" si="9" ref="E53:X53">SUM(E49:E52)</f>
        <v>510</v>
      </c>
      <c r="F53" s="189">
        <f t="shared" si="9"/>
        <v>16400</v>
      </c>
      <c r="G53" s="189">
        <f t="shared" si="9"/>
        <v>10392.58</v>
      </c>
      <c r="H53" s="189">
        <f t="shared" si="9"/>
        <v>12600</v>
      </c>
      <c r="I53" s="189">
        <f t="shared" si="9"/>
        <v>9000</v>
      </c>
      <c r="J53" s="189">
        <f t="shared" si="9"/>
        <v>0</v>
      </c>
      <c r="K53" s="189">
        <f t="shared" si="9"/>
        <v>0</v>
      </c>
      <c r="L53" s="189">
        <f t="shared" si="9"/>
        <v>0</v>
      </c>
      <c r="M53" s="189">
        <f t="shared" si="9"/>
        <v>0</v>
      </c>
      <c r="N53" s="189">
        <f t="shared" si="9"/>
        <v>0</v>
      </c>
      <c r="O53" s="189">
        <f t="shared" si="9"/>
        <v>41420</v>
      </c>
      <c r="P53" s="189">
        <f t="shared" si="9"/>
        <v>0</v>
      </c>
      <c r="Q53" s="189">
        <f t="shared" si="9"/>
        <v>21400</v>
      </c>
      <c r="R53" s="189">
        <f t="shared" si="9"/>
        <v>0</v>
      </c>
      <c r="S53" s="189">
        <f t="shared" si="9"/>
        <v>0</v>
      </c>
      <c r="T53" s="189">
        <f t="shared" si="9"/>
        <v>0</v>
      </c>
      <c r="U53" s="189">
        <f t="shared" si="9"/>
        <v>0</v>
      </c>
      <c r="V53" s="189">
        <f t="shared" si="9"/>
        <v>0</v>
      </c>
      <c r="W53" s="189">
        <f t="shared" si="9"/>
        <v>0</v>
      </c>
      <c r="X53" s="189">
        <f t="shared" si="9"/>
        <v>3000</v>
      </c>
      <c r="Y53" s="189">
        <f>SUM(Y48:Y52)</f>
        <v>188822.58000000002</v>
      </c>
      <c r="Z53" s="190" t="s">
        <v>19</v>
      </c>
      <c r="AA53" s="191">
        <v>0</v>
      </c>
      <c r="AB53" s="191">
        <v>0</v>
      </c>
    </row>
    <row r="54" spans="1:28" s="190" customFormat="1" ht="23.25">
      <c r="A54" s="329" t="s">
        <v>97</v>
      </c>
      <c r="B54" s="330"/>
      <c r="C54" s="189">
        <v>0</v>
      </c>
      <c r="D54" s="189">
        <f>D53+'[3]กระดาษทำการกระทบยอด'!D54</f>
        <v>162755.28</v>
      </c>
      <c r="E54" s="189">
        <f>E53+'[3]กระดาษทำการกระทบยอด'!E54</f>
        <v>33843</v>
      </c>
      <c r="F54" s="189">
        <f>F53+'[3]กระดาษทำการกระทบยอด'!F54</f>
        <v>172860</v>
      </c>
      <c r="G54" s="189">
        <f>G53+'[3]กระดาษทำการกระทบยอด'!G54</f>
        <v>44742.58</v>
      </c>
      <c r="H54" s="189">
        <f>H53+'[3]กระดาษทำการกระทบยอด'!H54</f>
        <v>55690</v>
      </c>
      <c r="I54" s="189">
        <f>I53+'[3]กระดาษทำการกระทบยอด'!I54</f>
        <v>39564</v>
      </c>
      <c r="J54" s="189">
        <f>J53+'[3]กระดาษทำการกระทบยอด'!J54</f>
        <v>332000</v>
      </c>
      <c r="K54" s="189">
        <f>K53+'[3]กระดาษทำการกระทบยอด'!K54</f>
        <v>0</v>
      </c>
      <c r="L54" s="189">
        <f>L53+'[3]กระดาษทำการกระทบยอด'!L54</f>
        <v>2964</v>
      </c>
      <c r="M54" s="189">
        <f>M53+'[3]กระดาษทำการกระทบยอด'!M54</f>
        <v>0</v>
      </c>
      <c r="N54" s="189">
        <f>N53+'[3]กระดาษทำการกระทบยอด'!N54</f>
        <v>22440</v>
      </c>
      <c r="O54" s="189">
        <f>O53+'[3]กระดาษทำการกระทบยอด'!O54</f>
        <v>65370</v>
      </c>
      <c r="P54" s="189">
        <f>P53+'[3]กระดาษทำการกระทบยอด'!P54</f>
        <v>0</v>
      </c>
      <c r="Q54" s="189">
        <f>Q53+'[3]กระดาษทำการกระทบยอด'!Q54</f>
        <v>298892.4</v>
      </c>
      <c r="R54" s="189">
        <f>R53+'[3]กระดาษทำการกระทบยอด'!R54</f>
        <v>0</v>
      </c>
      <c r="S54" s="189">
        <f>S53+'[3]กระดาษทำการกระทบยอด'!S54</f>
        <v>0</v>
      </c>
      <c r="T54" s="189">
        <f>T53+'[3]กระดาษทำการกระทบยอด'!T54</f>
        <v>140595</v>
      </c>
      <c r="U54" s="189">
        <f>U53+'[3]กระดาษทำการกระทบยอด'!U54</f>
        <v>147570</v>
      </c>
      <c r="V54" s="189">
        <f>V53+'[3]กระดาษทำการกระทบยอด'!V54</f>
        <v>24500</v>
      </c>
      <c r="W54" s="189">
        <f>W53+'[3]กระดาษทำการกระทบยอด'!W54</f>
        <v>86400</v>
      </c>
      <c r="X54" s="189">
        <f>X53+'[3]กระดาษทำการกระทบยอด'!X54</f>
        <v>24000</v>
      </c>
      <c r="Y54" s="189">
        <f>SUM(C54:X54)</f>
        <v>1654186.2600000002</v>
      </c>
      <c r="AA54" s="191"/>
      <c r="AB54" s="191"/>
    </row>
    <row r="55" spans="1:25" ht="23.25">
      <c r="A55" s="184" t="s">
        <v>271</v>
      </c>
      <c r="B55" s="18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192"/>
      <c r="W55" s="192"/>
      <c r="X55" s="192"/>
      <c r="Y55" s="186">
        <f>SUM(C55:V55)</f>
        <v>0</v>
      </c>
    </row>
    <row r="56" spans="1:25" ht="23.25">
      <c r="A56" s="184"/>
      <c r="B56" s="194" t="s">
        <v>329</v>
      </c>
      <c r="C56" s="96"/>
      <c r="D56" s="280">
        <v>0</v>
      </c>
      <c r="E56" s="287">
        <v>0</v>
      </c>
      <c r="F56" s="280">
        <v>0</v>
      </c>
      <c r="G56" s="280">
        <v>0</v>
      </c>
      <c r="H56" s="280">
        <v>0</v>
      </c>
      <c r="I56" s="280">
        <v>0</v>
      </c>
      <c r="J56" s="280">
        <v>0</v>
      </c>
      <c r="K56" s="280">
        <v>0</v>
      </c>
      <c r="L56" s="280">
        <v>0</v>
      </c>
      <c r="M56" s="280">
        <v>0</v>
      </c>
      <c r="N56" s="280">
        <v>0</v>
      </c>
      <c r="O56" s="280">
        <v>0</v>
      </c>
      <c r="P56" s="280">
        <v>0</v>
      </c>
      <c r="Q56" s="280">
        <v>0</v>
      </c>
      <c r="R56" s="280">
        <v>0</v>
      </c>
      <c r="S56" s="280">
        <v>0</v>
      </c>
      <c r="T56" s="280">
        <v>0</v>
      </c>
      <c r="U56" s="280">
        <v>0</v>
      </c>
      <c r="V56" s="280">
        <v>0</v>
      </c>
      <c r="W56" s="280">
        <v>0</v>
      </c>
      <c r="X56" s="280">
        <v>0</v>
      </c>
      <c r="Y56" s="186">
        <f aca="true" t="shared" si="10" ref="Y56:Y71">SUM(C56:V56)</f>
        <v>0</v>
      </c>
    </row>
    <row r="57" spans="1:25" ht="23.25">
      <c r="A57" s="184"/>
      <c r="B57" s="194" t="s">
        <v>330</v>
      </c>
      <c r="C57" s="96"/>
      <c r="D57" s="280">
        <v>0</v>
      </c>
      <c r="E57" s="280">
        <v>0</v>
      </c>
      <c r="F57" s="280">
        <v>0</v>
      </c>
      <c r="G57" s="280">
        <v>0</v>
      </c>
      <c r="H57" s="280">
        <v>0</v>
      </c>
      <c r="I57" s="280">
        <v>0</v>
      </c>
      <c r="J57" s="280">
        <v>0</v>
      </c>
      <c r="K57" s="280">
        <v>0</v>
      </c>
      <c r="L57" s="280">
        <v>0</v>
      </c>
      <c r="M57" s="280">
        <v>0</v>
      </c>
      <c r="N57" s="280">
        <v>0</v>
      </c>
      <c r="O57" s="280">
        <v>0</v>
      </c>
      <c r="P57" s="287">
        <v>0</v>
      </c>
      <c r="Q57" s="280">
        <v>0</v>
      </c>
      <c r="R57" s="280">
        <v>0</v>
      </c>
      <c r="S57" s="280">
        <v>0</v>
      </c>
      <c r="T57" s="280">
        <v>0</v>
      </c>
      <c r="U57" s="280">
        <v>0</v>
      </c>
      <c r="V57" s="280">
        <v>0</v>
      </c>
      <c r="W57" s="280">
        <v>0</v>
      </c>
      <c r="X57" s="280">
        <v>0</v>
      </c>
      <c r="Y57" s="186">
        <f t="shared" si="10"/>
        <v>0</v>
      </c>
    </row>
    <row r="58" spans="1:25" ht="23.25">
      <c r="A58" s="184"/>
      <c r="B58" s="194" t="s">
        <v>331</v>
      </c>
      <c r="C58" s="96"/>
      <c r="D58" s="284">
        <v>0</v>
      </c>
      <c r="E58" s="280">
        <v>0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80">
        <v>0</v>
      </c>
      <c r="N58" s="280">
        <v>0</v>
      </c>
      <c r="O58" s="280">
        <v>0</v>
      </c>
      <c r="P58" s="280">
        <v>0</v>
      </c>
      <c r="Q58" s="280">
        <v>0</v>
      </c>
      <c r="R58" s="280">
        <v>0</v>
      </c>
      <c r="S58" s="280">
        <v>0</v>
      </c>
      <c r="T58" s="280">
        <v>0</v>
      </c>
      <c r="U58" s="280">
        <v>0</v>
      </c>
      <c r="V58" s="280">
        <v>0</v>
      </c>
      <c r="W58" s="280">
        <v>0</v>
      </c>
      <c r="X58" s="280">
        <v>0</v>
      </c>
      <c r="Y58" s="186">
        <f t="shared" si="10"/>
        <v>0</v>
      </c>
    </row>
    <row r="59" spans="1:25" ht="23.25">
      <c r="A59" s="184"/>
      <c r="B59" s="194" t="s">
        <v>332</v>
      </c>
      <c r="C59" s="96"/>
      <c r="D59" s="280">
        <v>0</v>
      </c>
      <c r="E59" s="280">
        <v>0</v>
      </c>
      <c r="F59" s="280">
        <v>0</v>
      </c>
      <c r="G59" s="280">
        <v>0</v>
      </c>
      <c r="H59" s="280">
        <v>0</v>
      </c>
      <c r="I59" s="280">
        <v>0</v>
      </c>
      <c r="J59" s="287">
        <f>75551.56+159215.2+3671.64+7343.28</f>
        <v>245781.68000000002</v>
      </c>
      <c r="K59" s="280">
        <v>0</v>
      </c>
      <c r="L59" s="280">
        <v>0</v>
      </c>
      <c r="M59" s="280">
        <v>0</v>
      </c>
      <c r="N59" s="280">
        <v>0</v>
      </c>
      <c r="O59" s="280">
        <v>0</v>
      </c>
      <c r="P59" s="280">
        <v>0</v>
      </c>
      <c r="Q59" s="280">
        <v>0</v>
      </c>
      <c r="R59" s="280">
        <v>0</v>
      </c>
      <c r="S59" s="280">
        <v>0</v>
      </c>
      <c r="T59" s="280">
        <v>0</v>
      </c>
      <c r="U59" s="280">
        <v>0</v>
      </c>
      <c r="V59" s="280">
        <v>0</v>
      </c>
      <c r="W59" s="280">
        <v>0</v>
      </c>
      <c r="X59" s="280">
        <v>0</v>
      </c>
      <c r="Y59" s="186">
        <f t="shared" si="10"/>
        <v>245781.68000000002</v>
      </c>
    </row>
    <row r="60" spans="1:25" ht="23.25">
      <c r="A60" s="187"/>
      <c r="B60" s="194" t="s">
        <v>333</v>
      </c>
      <c r="C60" s="96"/>
      <c r="D60" s="280">
        <v>0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0</v>
      </c>
      <c r="P60" s="280">
        <v>0</v>
      </c>
      <c r="Q60" s="280">
        <v>0</v>
      </c>
      <c r="R60" s="280">
        <v>0</v>
      </c>
      <c r="S60" s="280">
        <v>0</v>
      </c>
      <c r="T60" s="280">
        <v>0</v>
      </c>
      <c r="U60" s="280">
        <v>0</v>
      </c>
      <c r="V60" s="280">
        <v>0</v>
      </c>
      <c r="W60" s="280">
        <v>0</v>
      </c>
      <c r="X60" s="280">
        <v>0</v>
      </c>
      <c r="Y60" s="186">
        <f t="shared" si="10"/>
        <v>0</v>
      </c>
    </row>
    <row r="61" spans="1:25" ht="23.25">
      <c r="A61" s="187"/>
      <c r="B61" s="194" t="s">
        <v>334</v>
      </c>
      <c r="C61" s="96"/>
      <c r="D61" s="280">
        <v>0</v>
      </c>
      <c r="E61" s="280">
        <v>0</v>
      </c>
      <c r="F61" s="280">
        <v>0</v>
      </c>
      <c r="G61" s="280">
        <v>0</v>
      </c>
      <c r="H61" s="280">
        <v>0</v>
      </c>
      <c r="I61" s="280">
        <v>0</v>
      </c>
      <c r="J61" s="280">
        <v>0</v>
      </c>
      <c r="K61" s="280">
        <v>0</v>
      </c>
      <c r="L61" s="280">
        <v>0</v>
      </c>
      <c r="M61" s="280">
        <v>0</v>
      </c>
      <c r="N61" s="280">
        <v>0</v>
      </c>
      <c r="O61" s="280">
        <v>0</v>
      </c>
      <c r="P61" s="285">
        <v>0</v>
      </c>
      <c r="Q61" s="280">
        <v>0</v>
      </c>
      <c r="R61" s="280">
        <v>0</v>
      </c>
      <c r="S61" s="280">
        <v>0</v>
      </c>
      <c r="T61" s="280">
        <v>0</v>
      </c>
      <c r="U61" s="280">
        <v>0</v>
      </c>
      <c r="V61" s="280">
        <v>0</v>
      </c>
      <c r="W61" s="280">
        <v>0</v>
      </c>
      <c r="X61" s="280">
        <v>0</v>
      </c>
      <c r="Y61" s="186">
        <f t="shared" si="10"/>
        <v>0</v>
      </c>
    </row>
    <row r="62" spans="1:25" ht="23.25">
      <c r="A62" s="187"/>
      <c r="B62" s="194" t="s">
        <v>335</v>
      </c>
      <c r="C62" s="96"/>
      <c r="D62" s="280">
        <v>0</v>
      </c>
      <c r="E62" s="280">
        <v>0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  <c r="K62" s="280">
        <v>0</v>
      </c>
      <c r="L62" s="280">
        <v>0</v>
      </c>
      <c r="M62" s="280">
        <v>0</v>
      </c>
      <c r="N62" s="280">
        <v>0</v>
      </c>
      <c r="O62" s="280">
        <v>0</v>
      </c>
      <c r="P62" s="280">
        <v>0</v>
      </c>
      <c r="Q62" s="280">
        <v>0</v>
      </c>
      <c r="R62" s="280">
        <v>0</v>
      </c>
      <c r="S62" s="280">
        <v>0</v>
      </c>
      <c r="T62" s="280">
        <v>0</v>
      </c>
      <c r="U62" s="280">
        <v>0</v>
      </c>
      <c r="V62" s="280">
        <v>0</v>
      </c>
      <c r="W62" s="280">
        <v>0</v>
      </c>
      <c r="X62" s="280">
        <v>0</v>
      </c>
      <c r="Y62" s="186">
        <f t="shared" si="10"/>
        <v>0</v>
      </c>
    </row>
    <row r="63" spans="1:25" ht="23.25">
      <c r="A63" s="187"/>
      <c r="B63" s="194" t="s">
        <v>336</v>
      </c>
      <c r="C63" s="96"/>
      <c r="D63" s="287">
        <v>3587.9</v>
      </c>
      <c r="E63" s="280">
        <v>0</v>
      </c>
      <c r="F63" s="287">
        <v>228</v>
      </c>
      <c r="G63" s="280">
        <v>0</v>
      </c>
      <c r="H63" s="287">
        <v>8520</v>
      </c>
      <c r="I63" s="280">
        <v>0</v>
      </c>
      <c r="J63" s="280">
        <v>0</v>
      </c>
      <c r="K63" s="280">
        <v>0</v>
      </c>
      <c r="L63" s="280">
        <v>0</v>
      </c>
      <c r="M63" s="280">
        <v>0</v>
      </c>
      <c r="N63" s="280">
        <v>0</v>
      </c>
      <c r="O63" s="287">
        <v>6040.3</v>
      </c>
      <c r="P63" s="280">
        <v>0</v>
      </c>
      <c r="Q63" s="287">
        <v>4627.8</v>
      </c>
      <c r="R63" s="280">
        <v>0</v>
      </c>
      <c r="S63" s="280">
        <v>0</v>
      </c>
      <c r="T63" s="280">
        <v>0</v>
      </c>
      <c r="U63" s="280">
        <v>0</v>
      </c>
      <c r="V63" s="280">
        <v>0</v>
      </c>
      <c r="W63" s="280">
        <v>0</v>
      </c>
      <c r="X63" s="280">
        <v>0</v>
      </c>
      <c r="Y63" s="186">
        <f t="shared" si="10"/>
        <v>23004</v>
      </c>
    </row>
    <row r="64" spans="1:25" ht="23.25">
      <c r="A64" s="187"/>
      <c r="B64" s="194" t="s">
        <v>337</v>
      </c>
      <c r="C64" s="96"/>
      <c r="D64" s="280">
        <v>0</v>
      </c>
      <c r="E64" s="280">
        <v>0</v>
      </c>
      <c r="F64" s="280">
        <v>0</v>
      </c>
      <c r="G64" s="280">
        <v>0</v>
      </c>
      <c r="H64" s="280">
        <v>0</v>
      </c>
      <c r="I64" s="280">
        <v>0</v>
      </c>
      <c r="J64" s="280">
        <v>0</v>
      </c>
      <c r="K64" s="280">
        <v>0</v>
      </c>
      <c r="L64" s="280">
        <v>0</v>
      </c>
      <c r="M64" s="280">
        <v>0</v>
      </c>
      <c r="N64" s="280">
        <v>0</v>
      </c>
      <c r="O64" s="280">
        <v>0</v>
      </c>
      <c r="P64" s="280">
        <v>0</v>
      </c>
      <c r="Q64" s="280">
        <v>0</v>
      </c>
      <c r="R64" s="280">
        <v>0</v>
      </c>
      <c r="S64" s="280">
        <v>0</v>
      </c>
      <c r="T64" s="280">
        <v>0</v>
      </c>
      <c r="U64" s="280">
        <v>0</v>
      </c>
      <c r="V64" s="280">
        <v>0</v>
      </c>
      <c r="W64" s="280">
        <v>0</v>
      </c>
      <c r="X64" s="280">
        <v>0</v>
      </c>
      <c r="Y64" s="186">
        <f t="shared" si="10"/>
        <v>0</v>
      </c>
    </row>
    <row r="65" spans="1:25" ht="23.25">
      <c r="A65" s="187"/>
      <c r="B65" s="194" t="s">
        <v>338</v>
      </c>
      <c r="C65" s="96"/>
      <c r="D65" s="280">
        <v>0</v>
      </c>
      <c r="E65" s="280">
        <v>0</v>
      </c>
      <c r="F65" s="280">
        <v>0</v>
      </c>
      <c r="G65" s="280">
        <v>0</v>
      </c>
      <c r="H65" s="280">
        <v>0</v>
      </c>
      <c r="I65" s="280">
        <v>0</v>
      </c>
      <c r="J65" s="280">
        <v>0</v>
      </c>
      <c r="K65" s="280">
        <v>0</v>
      </c>
      <c r="L65" s="280">
        <v>0</v>
      </c>
      <c r="M65" s="280">
        <v>0</v>
      </c>
      <c r="N65" s="280">
        <v>0</v>
      </c>
      <c r="O65" s="280">
        <v>0</v>
      </c>
      <c r="P65" s="280">
        <v>0</v>
      </c>
      <c r="Q65" s="280">
        <v>0</v>
      </c>
      <c r="R65" s="280">
        <v>0</v>
      </c>
      <c r="S65" s="280">
        <v>0</v>
      </c>
      <c r="T65" s="280">
        <v>0</v>
      </c>
      <c r="U65" s="280">
        <v>0</v>
      </c>
      <c r="V65" s="284">
        <v>0</v>
      </c>
      <c r="W65" s="280">
        <v>0</v>
      </c>
      <c r="X65" s="280">
        <v>0</v>
      </c>
      <c r="Y65" s="186">
        <f t="shared" si="10"/>
        <v>0</v>
      </c>
    </row>
    <row r="66" spans="1:25" ht="23.25">
      <c r="A66" s="187"/>
      <c r="B66" s="194" t="s">
        <v>339</v>
      </c>
      <c r="C66" s="96"/>
      <c r="D66" s="280">
        <v>0</v>
      </c>
      <c r="E66" s="280">
        <v>0</v>
      </c>
      <c r="F66" s="280">
        <v>0</v>
      </c>
      <c r="G66" s="280">
        <v>0</v>
      </c>
      <c r="H66" s="280">
        <v>0</v>
      </c>
      <c r="I66" s="280">
        <v>0</v>
      </c>
      <c r="J66" s="280">
        <v>0</v>
      </c>
      <c r="K66" s="280">
        <v>0</v>
      </c>
      <c r="L66" s="280">
        <v>0</v>
      </c>
      <c r="M66" s="280">
        <v>0</v>
      </c>
      <c r="N66" s="280">
        <v>0</v>
      </c>
      <c r="O66" s="280">
        <v>0</v>
      </c>
      <c r="P66" s="280">
        <v>0</v>
      </c>
      <c r="Q66" s="280">
        <v>0</v>
      </c>
      <c r="R66" s="280">
        <v>0</v>
      </c>
      <c r="S66" s="280">
        <v>0</v>
      </c>
      <c r="T66" s="280">
        <v>0</v>
      </c>
      <c r="U66" s="280">
        <v>0</v>
      </c>
      <c r="V66" s="280">
        <v>0</v>
      </c>
      <c r="W66" s="280">
        <v>0</v>
      </c>
      <c r="X66" s="280">
        <v>0</v>
      </c>
      <c r="Y66" s="186">
        <f t="shared" si="10"/>
        <v>0</v>
      </c>
    </row>
    <row r="67" spans="1:25" ht="23.25">
      <c r="A67" s="187"/>
      <c r="B67" s="194" t="s">
        <v>340</v>
      </c>
      <c r="C67" s="96"/>
      <c r="D67" s="280">
        <v>0</v>
      </c>
      <c r="E67" s="280">
        <v>0</v>
      </c>
      <c r="F67" s="280">
        <v>0</v>
      </c>
      <c r="G67" s="280">
        <v>0</v>
      </c>
      <c r="H67" s="280">
        <v>0</v>
      </c>
      <c r="I67" s="280">
        <v>0</v>
      </c>
      <c r="J67" s="280">
        <v>0</v>
      </c>
      <c r="K67" s="280">
        <v>0</v>
      </c>
      <c r="L67" s="280">
        <v>0</v>
      </c>
      <c r="M67" s="280">
        <v>0</v>
      </c>
      <c r="N67" s="280">
        <v>0</v>
      </c>
      <c r="O67" s="280">
        <v>0</v>
      </c>
      <c r="P67" s="280">
        <v>0</v>
      </c>
      <c r="Q67" s="287">
        <v>0</v>
      </c>
      <c r="R67" s="280">
        <v>0</v>
      </c>
      <c r="S67" s="280">
        <v>0</v>
      </c>
      <c r="T67" s="280">
        <v>0</v>
      </c>
      <c r="U67" s="280">
        <v>0</v>
      </c>
      <c r="V67" s="280">
        <v>0</v>
      </c>
      <c r="W67" s="280">
        <v>0</v>
      </c>
      <c r="X67" s="280">
        <v>0</v>
      </c>
      <c r="Y67" s="186">
        <f t="shared" si="10"/>
        <v>0</v>
      </c>
    </row>
    <row r="68" spans="1:25" ht="23.25">
      <c r="A68" s="187"/>
      <c r="B68" s="194" t="s">
        <v>341</v>
      </c>
      <c r="C68" s="96"/>
      <c r="D68" s="280">
        <v>0</v>
      </c>
      <c r="E68" s="280">
        <v>0</v>
      </c>
      <c r="F68" s="280">
        <v>0</v>
      </c>
      <c r="G68" s="280">
        <v>0</v>
      </c>
      <c r="H68" s="280">
        <v>0</v>
      </c>
      <c r="I68" s="280">
        <v>0</v>
      </c>
      <c r="J68" s="280">
        <v>0</v>
      </c>
      <c r="K68" s="280">
        <v>0</v>
      </c>
      <c r="L68" s="280">
        <v>0</v>
      </c>
      <c r="M68" s="280">
        <v>0</v>
      </c>
      <c r="N68" s="280">
        <v>0</v>
      </c>
      <c r="O68" s="280">
        <v>0</v>
      </c>
      <c r="P68" s="280">
        <v>0</v>
      </c>
      <c r="Q68" s="280">
        <v>0</v>
      </c>
      <c r="R68" s="280">
        <v>0</v>
      </c>
      <c r="S68" s="280">
        <v>0</v>
      </c>
      <c r="T68" s="280">
        <v>0</v>
      </c>
      <c r="U68" s="280">
        <v>0</v>
      </c>
      <c r="V68" s="280">
        <v>0</v>
      </c>
      <c r="W68" s="280">
        <v>0</v>
      </c>
      <c r="X68" s="280">
        <v>0</v>
      </c>
      <c r="Y68" s="186">
        <f t="shared" si="10"/>
        <v>0</v>
      </c>
    </row>
    <row r="69" spans="1:25" ht="23.25">
      <c r="A69" s="187"/>
      <c r="B69" s="194" t="s">
        <v>342</v>
      </c>
      <c r="C69" s="96"/>
      <c r="D69" s="281" t="s">
        <v>115</v>
      </c>
      <c r="E69" s="280">
        <v>0</v>
      </c>
      <c r="F69" s="292">
        <v>21840</v>
      </c>
      <c r="G69" s="280">
        <v>0</v>
      </c>
      <c r="H69" s="280">
        <v>0</v>
      </c>
      <c r="I69" s="280">
        <v>0</v>
      </c>
      <c r="J69" s="280">
        <v>0</v>
      </c>
      <c r="K69" s="280">
        <v>0</v>
      </c>
      <c r="L69" s="280">
        <v>0</v>
      </c>
      <c r="M69" s="280">
        <v>0</v>
      </c>
      <c r="N69" s="280">
        <v>0</v>
      </c>
      <c r="O69" s="280">
        <v>0</v>
      </c>
      <c r="P69" s="280">
        <v>0</v>
      </c>
      <c r="Q69" s="280">
        <v>0</v>
      </c>
      <c r="R69" s="280">
        <v>0</v>
      </c>
      <c r="S69" s="280">
        <v>0</v>
      </c>
      <c r="T69" s="280">
        <v>0</v>
      </c>
      <c r="U69" s="280">
        <v>0</v>
      </c>
      <c r="V69" s="280">
        <v>0</v>
      </c>
      <c r="W69" s="280">
        <v>0</v>
      </c>
      <c r="X69" s="280">
        <v>0</v>
      </c>
      <c r="Y69" s="186">
        <f t="shared" si="10"/>
        <v>21840</v>
      </c>
    </row>
    <row r="70" spans="1:25" ht="23.25">
      <c r="A70" s="187"/>
      <c r="B70" s="194" t="s">
        <v>343</v>
      </c>
      <c r="C70" s="96"/>
      <c r="D70" s="280">
        <v>0</v>
      </c>
      <c r="E70" s="280">
        <v>0</v>
      </c>
      <c r="F70" s="280">
        <v>0</v>
      </c>
      <c r="G70" s="280">
        <v>0</v>
      </c>
      <c r="H70" s="280">
        <v>0</v>
      </c>
      <c r="I70" s="280">
        <v>0</v>
      </c>
      <c r="J70" s="280">
        <v>0</v>
      </c>
      <c r="K70" s="280">
        <v>0</v>
      </c>
      <c r="L70" s="280">
        <v>0</v>
      </c>
      <c r="M70" s="280">
        <v>0</v>
      </c>
      <c r="N70" s="280">
        <v>0</v>
      </c>
      <c r="O70" s="280">
        <v>0</v>
      </c>
      <c r="P70" s="280">
        <v>0</v>
      </c>
      <c r="Q70" s="280">
        <v>0</v>
      </c>
      <c r="R70" s="280">
        <v>0</v>
      </c>
      <c r="S70" s="280">
        <v>0</v>
      </c>
      <c r="T70" s="280">
        <v>0</v>
      </c>
      <c r="U70" s="280">
        <v>0</v>
      </c>
      <c r="V70" s="280">
        <v>0</v>
      </c>
      <c r="W70" s="280">
        <v>0</v>
      </c>
      <c r="X70" s="280">
        <v>0</v>
      </c>
      <c r="Y70" s="186">
        <f t="shared" si="10"/>
        <v>0</v>
      </c>
    </row>
    <row r="71" spans="1:25" ht="23.25">
      <c r="A71" s="187"/>
      <c r="B71" s="194" t="s">
        <v>344</v>
      </c>
      <c r="C71" s="96"/>
      <c r="D71" s="280">
        <v>0</v>
      </c>
      <c r="E71" s="280">
        <v>0</v>
      </c>
      <c r="F71" s="280">
        <v>0</v>
      </c>
      <c r="G71" s="280">
        <v>0</v>
      </c>
      <c r="H71" s="280">
        <v>0</v>
      </c>
      <c r="I71" s="280">
        <v>0</v>
      </c>
      <c r="J71" s="280">
        <v>0</v>
      </c>
      <c r="K71" s="280">
        <v>0</v>
      </c>
      <c r="L71" s="280">
        <v>0</v>
      </c>
      <c r="M71" s="280">
        <v>0</v>
      </c>
      <c r="N71" s="280">
        <v>0</v>
      </c>
      <c r="O71" s="280">
        <v>0</v>
      </c>
      <c r="P71" s="280">
        <v>0</v>
      </c>
      <c r="Q71" s="280">
        <v>0</v>
      </c>
      <c r="R71" s="280">
        <v>0</v>
      </c>
      <c r="S71" s="280">
        <v>0</v>
      </c>
      <c r="T71" s="280">
        <v>0</v>
      </c>
      <c r="U71" s="280">
        <v>0</v>
      </c>
      <c r="V71" s="280">
        <v>0</v>
      </c>
      <c r="W71" s="280">
        <v>0</v>
      </c>
      <c r="X71" s="280">
        <v>0</v>
      </c>
      <c r="Y71" s="186">
        <f t="shared" si="10"/>
        <v>0</v>
      </c>
    </row>
    <row r="72" spans="1:25" ht="23.25">
      <c r="A72" s="187"/>
      <c r="B72" s="194" t="s">
        <v>345</v>
      </c>
      <c r="C72" s="96"/>
      <c r="D72" s="280">
        <v>0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  <c r="K72" s="280">
        <v>0</v>
      </c>
      <c r="L72" s="280">
        <v>0</v>
      </c>
      <c r="M72" s="280">
        <v>0</v>
      </c>
      <c r="N72" s="280">
        <v>0</v>
      </c>
      <c r="O72" s="280">
        <v>0</v>
      </c>
      <c r="P72" s="280">
        <v>0</v>
      </c>
      <c r="Q72" s="280">
        <v>0</v>
      </c>
      <c r="R72" s="280">
        <v>0</v>
      </c>
      <c r="S72" s="280">
        <v>0</v>
      </c>
      <c r="T72" s="280">
        <v>0</v>
      </c>
      <c r="U72" s="280">
        <v>0</v>
      </c>
      <c r="V72" s="280">
        <v>0</v>
      </c>
      <c r="W72" s="285">
        <v>0</v>
      </c>
      <c r="X72" s="280">
        <v>0</v>
      </c>
      <c r="Y72" s="186">
        <f>SUM(C72:V72)</f>
        <v>0</v>
      </c>
    </row>
    <row r="73" spans="1:28" s="190" customFormat="1" ht="23.25">
      <c r="A73" s="329" t="s">
        <v>96</v>
      </c>
      <c r="B73" s="330"/>
      <c r="C73" s="189">
        <f>SUM(C60:C72)</f>
        <v>0</v>
      </c>
      <c r="D73" s="189">
        <f>SUM(D56:D72)</f>
        <v>3587.9</v>
      </c>
      <c r="E73" s="189">
        <f aca="true" t="shared" si="11" ref="E73:X73">SUM(E56:E72)</f>
        <v>0</v>
      </c>
      <c r="F73" s="189">
        <f t="shared" si="11"/>
        <v>22068</v>
      </c>
      <c r="G73" s="189">
        <f t="shared" si="11"/>
        <v>0</v>
      </c>
      <c r="H73" s="189">
        <f t="shared" si="11"/>
        <v>8520</v>
      </c>
      <c r="I73" s="189">
        <f t="shared" si="11"/>
        <v>0</v>
      </c>
      <c r="J73" s="189">
        <f t="shared" si="11"/>
        <v>245781.68000000002</v>
      </c>
      <c r="K73" s="189">
        <f t="shared" si="11"/>
        <v>0</v>
      </c>
      <c r="L73" s="189">
        <f t="shared" si="11"/>
        <v>0</v>
      </c>
      <c r="M73" s="189">
        <f t="shared" si="11"/>
        <v>0</v>
      </c>
      <c r="N73" s="189">
        <f t="shared" si="11"/>
        <v>0</v>
      </c>
      <c r="O73" s="189">
        <f t="shared" si="11"/>
        <v>6040.3</v>
      </c>
      <c r="P73" s="189">
        <f t="shared" si="11"/>
        <v>0</v>
      </c>
      <c r="Q73" s="189">
        <f t="shared" si="11"/>
        <v>4627.8</v>
      </c>
      <c r="R73" s="189">
        <f t="shared" si="11"/>
        <v>0</v>
      </c>
      <c r="S73" s="189">
        <f t="shared" si="11"/>
        <v>0</v>
      </c>
      <c r="T73" s="189">
        <f t="shared" si="11"/>
        <v>0</v>
      </c>
      <c r="U73" s="189">
        <f t="shared" si="11"/>
        <v>0</v>
      </c>
      <c r="V73" s="189">
        <f t="shared" si="11"/>
        <v>0</v>
      </c>
      <c r="W73" s="189">
        <f t="shared" si="11"/>
        <v>0</v>
      </c>
      <c r="X73" s="189">
        <f t="shared" si="11"/>
        <v>0</v>
      </c>
      <c r="Y73" s="189">
        <f>SUM(D73:X73)</f>
        <v>290625.68</v>
      </c>
      <c r="Z73" s="196" t="s">
        <v>21</v>
      </c>
      <c r="AA73" s="197">
        <v>0</v>
      </c>
      <c r="AB73" s="197">
        <v>0</v>
      </c>
    </row>
    <row r="74" spans="1:28" s="190" customFormat="1" ht="23.25">
      <c r="A74" s="329" t="s">
        <v>97</v>
      </c>
      <c r="B74" s="330"/>
      <c r="C74" s="189">
        <f>C73</f>
        <v>0</v>
      </c>
      <c r="D74" s="189">
        <f>D73+'[3]กระดาษทำการกระทบยอด'!D74</f>
        <v>59399.600000000006</v>
      </c>
      <c r="E74" s="189">
        <f>E73+'[3]กระดาษทำการกระทบยอด'!E74</f>
        <v>8760</v>
      </c>
      <c r="F74" s="189">
        <f>F73+'[3]กระดาษทำการกระทบยอด'!F74</f>
        <v>79664.9</v>
      </c>
      <c r="G74" s="189">
        <f>G73+'[3]กระดาษทำการกระทบยอด'!G74</f>
        <v>0</v>
      </c>
      <c r="H74" s="189">
        <f>H73+'[3]กระดาษทำการกระทบยอด'!H74</f>
        <v>12720</v>
      </c>
      <c r="I74" s="189">
        <f>I73+'[3]กระดาษทำการกระทบยอด'!I74</f>
        <v>0</v>
      </c>
      <c r="J74" s="189">
        <f>J73+'[3]กระดาษทำการกระทบยอด'!J74</f>
        <v>546356.0800000001</v>
      </c>
      <c r="K74" s="189">
        <f>K73+'[3]กระดาษทำการกระทบยอด'!K74</f>
        <v>0</v>
      </c>
      <c r="L74" s="189">
        <f>L73+'[3]กระดาษทำการกระทบยอด'!L74</f>
        <v>17740</v>
      </c>
      <c r="M74" s="189">
        <f>M73+'[3]กระดาษทำการกระทบยอด'!M74</f>
        <v>0</v>
      </c>
      <c r="N74" s="189">
        <f>N73+'[3]กระดาษทำการกระทบยอด'!N74</f>
        <v>0</v>
      </c>
      <c r="O74" s="189">
        <f>O73+'[3]กระดาษทำการกระทบยอด'!O74</f>
        <v>48458.3</v>
      </c>
      <c r="P74" s="189">
        <f>P73+'[3]กระดาษทำการกระทบยอด'!P74</f>
        <v>269815</v>
      </c>
      <c r="Q74" s="189">
        <f>Q73+'[3]กระดาษทำการกระทบยอด'!Q74</f>
        <v>65512.4</v>
      </c>
      <c r="R74" s="189">
        <f>R73+'[3]กระดาษทำการกระทบยอด'!R74</f>
        <v>0</v>
      </c>
      <c r="S74" s="189">
        <f>S73+'[3]กระดาษทำการกระทบยอด'!S74</f>
        <v>0</v>
      </c>
      <c r="T74" s="189">
        <f>T73+'[3]กระดาษทำการกระทบยอด'!T74</f>
        <v>0</v>
      </c>
      <c r="U74" s="189">
        <f>U73+'[3]กระดาษทำการกระทบยอด'!U74</f>
        <v>0</v>
      </c>
      <c r="V74" s="189">
        <f>V73+'[3]กระดาษทำการกระทบยอด'!V74</f>
        <v>9280</v>
      </c>
      <c r="W74" s="189">
        <f>W73+'[3]กระดาษทำการกระทบยอด'!W74</f>
        <v>42085</v>
      </c>
      <c r="X74" s="189">
        <f>X73+'[3]กระดาษทำการกระทบยอด'!X74</f>
        <v>0</v>
      </c>
      <c r="Y74" s="189">
        <f>SUM(C74:X74)</f>
        <v>1159791.28</v>
      </c>
      <c r="AA74" s="191"/>
      <c r="AB74" s="191"/>
    </row>
    <row r="75" spans="1:25" ht="23.25">
      <c r="A75" s="184" t="s">
        <v>272</v>
      </c>
      <c r="B75" s="185"/>
      <c r="C75" s="96"/>
      <c r="D75" s="96"/>
      <c r="E75" s="96"/>
      <c r="F75" s="96"/>
      <c r="G75" s="96"/>
      <c r="H75" s="96"/>
      <c r="I75" s="96"/>
      <c r="J75" s="96"/>
      <c r="K75" s="96" t="s">
        <v>155</v>
      </c>
      <c r="L75" s="96"/>
      <c r="M75" s="96"/>
      <c r="N75" s="96"/>
      <c r="O75" s="96"/>
      <c r="P75" s="96"/>
      <c r="Q75" s="96"/>
      <c r="R75" s="96"/>
      <c r="S75" s="96"/>
      <c r="T75" s="96"/>
      <c r="U75" s="198"/>
      <c r="V75" s="192"/>
      <c r="W75" s="192"/>
      <c r="X75" s="192"/>
      <c r="Y75" s="199"/>
    </row>
    <row r="76" spans="1:28" ht="23.25">
      <c r="A76" s="187"/>
      <c r="B76" s="194" t="s">
        <v>346</v>
      </c>
      <c r="C76" s="96"/>
      <c r="D76" s="287">
        <v>32243.5</v>
      </c>
      <c r="E76" s="280">
        <v>0</v>
      </c>
      <c r="F76" s="280">
        <v>0</v>
      </c>
      <c r="G76" s="280">
        <v>0</v>
      </c>
      <c r="H76" s="287">
        <v>196.88</v>
      </c>
      <c r="I76" s="287">
        <v>1074.94</v>
      </c>
      <c r="J76" s="280">
        <v>0</v>
      </c>
      <c r="K76" s="280">
        <v>0</v>
      </c>
      <c r="L76" s="280"/>
      <c r="M76" s="280">
        <v>0</v>
      </c>
      <c r="N76" s="280">
        <v>0</v>
      </c>
      <c r="O76" s="280">
        <v>0</v>
      </c>
      <c r="P76" s="280">
        <v>0</v>
      </c>
      <c r="Q76" s="280">
        <v>0</v>
      </c>
      <c r="R76" s="280">
        <v>0</v>
      </c>
      <c r="S76" s="280">
        <v>0</v>
      </c>
      <c r="T76" s="280">
        <v>0</v>
      </c>
      <c r="U76" s="280">
        <v>0</v>
      </c>
      <c r="V76" s="287">
        <v>1002.3</v>
      </c>
      <c r="W76" s="287">
        <v>23272.03</v>
      </c>
      <c r="X76" s="287">
        <v>675.15</v>
      </c>
      <c r="Y76" s="186">
        <f>SUM(D76:X76)</f>
        <v>58464.8</v>
      </c>
      <c r="Z76" s="278"/>
      <c r="AA76" s="279"/>
      <c r="AB76" s="279"/>
    </row>
    <row r="77" spans="1:25" ht="23.25">
      <c r="A77" s="187"/>
      <c r="B77" s="194" t="s">
        <v>347</v>
      </c>
      <c r="C77" s="96"/>
      <c r="D77" s="287">
        <v>141.24</v>
      </c>
      <c r="E77" s="280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80">
        <v>0</v>
      </c>
      <c r="N77" s="280">
        <v>0</v>
      </c>
      <c r="O77" s="280">
        <v>0</v>
      </c>
      <c r="P77" s="280">
        <v>0</v>
      </c>
      <c r="Q77" s="280">
        <v>0</v>
      </c>
      <c r="R77" s="280">
        <v>0</v>
      </c>
      <c r="S77" s="280">
        <v>0</v>
      </c>
      <c r="T77" s="280">
        <v>0</v>
      </c>
      <c r="U77" s="280">
        <v>0</v>
      </c>
      <c r="V77" s="280">
        <v>0</v>
      </c>
      <c r="W77" s="280">
        <v>0</v>
      </c>
      <c r="X77" s="280">
        <v>0</v>
      </c>
      <c r="Y77" s="186">
        <f>SUM(C77:V77)</f>
        <v>141.24</v>
      </c>
    </row>
    <row r="78" spans="1:25" ht="23.25">
      <c r="A78" s="187"/>
      <c r="B78" s="194" t="s">
        <v>348</v>
      </c>
      <c r="C78" s="96"/>
      <c r="D78" s="288" t="s">
        <v>115</v>
      </c>
      <c r="E78" s="280">
        <v>0</v>
      </c>
      <c r="F78" s="287">
        <v>600</v>
      </c>
      <c r="G78" s="280">
        <v>0</v>
      </c>
      <c r="H78" s="280">
        <v>0</v>
      </c>
      <c r="I78" s="280">
        <v>0</v>
      </c>
      <c r="J78" s="280">
        <v>0</v>
      </c>
      <c r="K78" s="280">
        <v>0</v>
      </c>
      <c r="L78" s="280">
        <v>0</v>
      </c>
      <c r="M78" s="280">
        <v>0</v>
      </c>
      <c r="N78" s="280">
        <v>0</v>
      </c>
      <c r="O78" s="280">
        <v>0</v>
      </c>
      <c r="P78" s="280">
        <v>0</v>
      </c>
      <c r="Q78" s="280">
        <v>0</v>
      </c>
      <c r="R78" s="280">
        <v>0</v>
      </c>
      <c r="S78" s="280">
        <v>0</v>
      </c>
      <c r="T78" s="280">
        <v>0</v>
      </c>
      <c r="U78" s="280">
        <v>0</v>
      </c>
      <c r="V78" s="280">
        <v>0</v>
      </c>
      <c r="W78" s="280">
        <v>0</v>
      </c>
      <c r="X78" s="280">
        <v>0</v>
      </c>
      <c r="Y78" s="186">
        <f>SUM(C78:V78)</f>
        <v>600</v>
      </c>
    </row>
    <row r="79" spans="1:25" ht="23.25">
      <c r="A79" s="187"/>
      <c r="B79" s="194" t="s">
        <v>349</v>
      </c>
      <c r="C79" s="96"/>
      <c r="D79" s="287">
        <v>8557.86</v>
      </c>
      <c r="E79" s="280">
        <v>0</v>
      </c>
      <c r="F79" s="280">
        <v>0</v>
      </c>
      <c r="G79" s="280">
        <v>0</v>
      </c>
      <c r="H79" s="280">
        <v>0</v>
      </c>
      <c r="I79" s="280">
        <v>0</v>
      </c>
      <c r="J79" s="280">
        <v>0</v>
      </c>
      <c r="K79" s="280">
        <v>0</v>
      </c>
      <c r="L79" s="280">
        <v>0</v>
      </c>
      <c r="M79" s="280">
        <v>0</v>
      </c>
      <c r="N79" s="280">
        <v>0</v>
      </c>
      <c r="O79" s="280">
        <v>0</v>
      </c>
      <c r="P79" s="280">
        <v>0</v>
      </c>
      <c r="Q79" s="280">
        <v>0</v>
      </c>
      <c r="R79" s="280">
        <v>0</v>
      </c>
      <c r="S79" s="280">
        <v>0</v>
      </c>
      <c r="T79" s="280">
        <v>0</v>
      </c>
      <c r="U79" s="280">
        <v>0</v>
      </c>
      <c r="V79" s="280">
        <v>0</v>
      </c>
      <c r="W79" s="280">
        <v>0</v>
      </c>
      <c r="X79" s="280">
        <v>0</v>
      </c>
      <c r="Y79" s="186">
        <f>SUM(C79:V79)</f>
        <v>8557.86</v>
      </c>
    </row>
    <row r="80" spans="1:28" s="190" customFormat="1" ht="23.25">
      <c r="A80" s="329" t="s">
        <v>96</v>
      </c>
      <c r="B80" s="330"/>
      <c r="C80" s="189">
        <f>SUM(C76:C79)</f>
        <v>0</v>
      </c>
      <c r="D80" s="189">
        <f>SUM(D76:D79)</f>
        <v>40942.600000000006</v>
      </c>
      <c r="E80" s="189">
        <f aca="true" t="shared" si="12" ref="E80:X80">SUM(E76:E79)</f>
        <v>0</v>
      </c>
      <c r="F80" s="189">
        <f t="shared" si="12"/>
        <v>600</v>
      </c>
      <c r="G80" s="189">
        <f t="shared" si="12"/>
        <v>0</v>
      </c>
      <c r="H80" s="189">
        <f t="shared" si="12"/>
        <v>196.88</v>
      </c>
      <c r="I80" s="189">
        <f t="shared" si="12"/>
        <v>1074.94</v>
      </c>
      <c r="J80" s="189">
        <f t="shared" si="12"/>
        <v>0</v>
      </c>
      <c r="K80" s="189">
        <f t="shared" si="12"/>
        <v>0</v>
      </c>
      <c r="L80" s="189">
        <f t="shared" si="12"/>
        <v>0</v>
      </c>
      <c r="M80" s="189">
        <f t="shared" si="12"/>
        <v>0</v>
      </c>
      <c r="N80" s="189">
        <f t="shared" si="12"/>
        <v>0</v>
      </c>
      <c r="O80" s="189">
        <f t="shared" si="12"/>
        <v>0</v>
      </c>
      <c r="P80" s="189">
        <f t="shared" si="12"/>
        <v>0</v>
      </c>
      <c r="Q80" s="189">
        <f t="shared" si="12"/>
        <v>0</v>
      </c>
      <c r="R80" s="189">
        <f t="shared" si="12"/>
        <v>0</v>
      </c>
      <c r="S80" s="189">
        <f t="shared" si="12"/>
        <v>0</v>
      </c>
      <c r="T80" s="189">
        <f t="shared" si="12"/>
        <v>0</v>
      </c>
      <c r="U80" s="189">
        <f t="shared" si="12"/>
        <v>0</v>
      </c>
      <c r="V80" s="189">
        <f t="shared" si="12"/>
        <v>1002.3</v>
      </c>
      <c r="W80" s="189">
        <f t="shared" si="12"/>
        <v>23272.03</v>
      </c>
      <c r="X80" s="189">
        <f t="shared" si="12"/>
        <v>675.15</v>
      </c>
      <c r="Y80" s="189">
        <f>SUM(Y76:Y79)</f>
        <v>67763.9</v>
      </c>
      <c r="Z80" s="190" t="s">
        <v>23</v>
      </c>
      <c r="AA80" s="191">
        <v>0</v>
      </c>
      <c r="AB80" s="191">
        <v>0</v>
      </c>
    </row>
    <row r="81" spans="1:28" s="190" customFormat="1" ht="23.25">
      <c r="A81" s="329" t="s">
        <v>97</v>
      </c>
      <c r="B81" s="330"/>
      <c r="C81" s="189">
        <f>C80</f>
        <v>0</v>
      </c>
      <c r="D81" s="189">
        <f>D80+'[3]กระดาษทำการกระทบยอด'!D81</f>
        <v>323490.67000000004</v>
      </c>
      <c r="E81" s="189">
        <f>E80+'[3]กระดาษทำการกระทบยอด'!E81</f>
        <v>0</v>
      </c>
      <c r="F81" s="189">
        <f>F80+'[3]กระดาษทำการกระทบยอด'!F81</f>
        <v>7241</v>
      </c>
      <c r="G81" s="189">
        <f>G80+'[3]กระดาษทำการกระทบยอด'!G81</f>
        <v>0</v>
      </c>
      <c r="H81" s="189">
        <f>H80+'[3]กระดาษทำการกระทบยอด'!H81</f>
        <v>9614.409999999998</v>
      </c>
      <c r="I81" s="189">
        <f>I80+'[3]กระดาษทำการกระทบยอด'!I81</f>
        <v>8224.59</v>
      </c>
      <c r="J81" s="189">
        <f>J80+'[3]กระดาษทำการกระทบยอด'!J81</f>
        <v>0</v>
      </c>
      <c r="K81" s="189">
        <f>K80+'[3]กระดาษทำการกระทบยอด'!K81</f>
        <v>0</v>
      </c>
      <c r="L81" s="189">
        <f>L80+'[3]กระดาษทำการกระทบยอด'!L81</f>
        <v>0</v>
      </c>
      <c r="M81" s="189">
        <f>M80+'[3]กระดาษทำการกระทบยอด'!M81</f>
        <v>0</v>
      </c>
      <c r="N81" s="189">
        <f>N80+'[3]กระดาษทำการกระทบยอด'!N81</f>
        <v>0</v>
      </c>
      <c r="O81" s="189">
        <f>O80+'[3]กระดาษทำการกระทบยอด'!O81</f>
        <v>0</v>
      </c>
      <c r="P81" s="189">
        <f>P80+'[3]กระดาษทำการกระทบยอด'!P81</f>
        <v>0</v>
      </c>
      <c r="Q81" s="189">
        <f>Q80+'[3]กระดาษทำการกระทบยอด'!Q81</f>
        <v>0</v>
      </c>
      <c r="R81" s="189">
        <f>R80+'[3]กระดาษทำการกระทบยอด'!R81</f>
        <v>0</v>
      </c>
      <c r="S81" s="189">
        <f>S80+'[3]กระดาษทำการกระทบยอด'!S81</f>
        <v>0</v>
      </c>
      <c r="T81" s="189">
        <f>T80+'[3]กระดาษทำการกระทบยอด'!T81</f>
        <v>0</v>
      </c>
      <c r="U81" s="189">
        <f>U80+'[3]กระดาษทำการกระทบยอด'!U81</f>
        <v>0</v>
      </c>
      <c r="V81" s="189">
        <f>V80+'[3]กระดาษทำการกระทบยอด'!V81</f>
        <v>50535.53999999999</v>
      </c>
      <c r="W81" s="189">
        <f>W80+'[3]กระดาษทำการกระทบยอด'!W81</f>
        <v>218328.28000000003</v>
      </c>
      <c r="X81" s="189">
        <f>X80+'[3]กระดาษทำการกระทบยอด'!X81</f>
        <v>6304.2699999999995</v>
      </c>
      <c r="Y81" s="189">
        <f>SUM(C81:X81)</f>
        <v>623738.76</v>
      </c>
      <c r="AA81" s="191"/>
      <c r="AB81" s="191"/>
    </row>
    <row r="82" spans="1:25" ht="23.25">
      <c r="A82" s="184" t="s">
        <v>273</v>
      </c>
      <c r="B82" s="185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192"/>
      <c r="W82" s="192"/>
      <c r="X82" s="192"/>
      <c r="Y82" s="186"/>
    </row>
    <row r="83" spans="1:25" ht="23.25">
      <c r="A83" s="187"/>
      <c r="B83" s="194" t="s">
        <v>438</v>
      </c>
      <c r="C83" s="96"/>
      <c r="D83" s="287">
        <v>71000</v>
      </c>
      <c r="E83" s="96">
        <v>0</v>
      </c>
      <c r="F83" s="96">
        <v>0</v>
      </c>
      <c r="G83" s="287">
        <v>28300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0</v>
      </c>
      <c r="T83" s="96">
        <v>0</v>
      </c>
      <c r="U83" s="96">
        <v>0</v>
      </c>
      <c r="V83" s="96">
        <v>0</v>
      </c>
      <c r="W83" s="96">
        <v>0</v>
      </c>
      <c r="X83" s="96">
        <v>0</v>
      </c>
      <c r="Y83" s="186">
        <f aca="true" t="shared" si="13" ref="Y83:Y89">SUM(C83:V83)</f>
        <v>99300</v>
      </c>
    </row>
    <row r="84" spans="1:25" ht="23.25">
      <c r="A84" s="187"/>
      <c r="B84" s="194" t="s">
        <v>437</v>
      </c>
      <c r="C84" s="96"/>
      <c r="D84" s="96"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96">
        <v>0</v>
      </c>
      <c r="S84" s="96">
        <v>0</v>
      </c>
      <c r="T84" s="96">
        <v>0</v>
      </c>
      <c r="U84" s="96">
        <v>0</v>
      </c>
      <c r="V84" s="96">
        <v>0</v>
      </c>
      <c r="W84" s="96">
        <v>0</v>
      </c>
      <c r="X84" s="96">
        <v>0</v>
      </c>
      <c r="Y84" s="186">
        <f>SUM(C84:V84)</f>
        <v>0</v>
      </c>
    </row>
    <row r="85" spans="1:25" ht="23.25">
      <c r="A85" s="187"/>
      <c r="B85" s="194" t="s">
        <v>350</v>
      </c>
      <c r="C85" s="96"/>
      <c r="D85" s="96">
        <v>0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  <c r="P85" s="96">
        <v>0</v>
      </c>
      <c r="Q85" s="96">
        <v>0</v>
      </c>
      <c r="R85" s="96">
        <v>0</v>
      </c>
      <c r="S85" s="96">
        <v>0</v>
      </c>
      <c r="T85" s="96">
        <v>0</v>
      </c>
      <c r="U85" s="96">
        <v>0</v>
      </c>
      <c r="V85" s="96">
        <v>0</v>
      </c>
      <c r="W85" s="96">
        <v>0</v>
      </c>
      <c r="X85" s="96">
        <v>0</v>
      </c>
      <c r="Y85" s="186">
        <f t="shared" si="13"/>
        <v>0</v>
      </c>
    </row>
    <row r="86" spans="1:25" ht="23.25">
      <c r="A86" s="187"/>
      <c r="B86" s="194" t="s">
        <v>351</v>
      </c>
      <c r="C86" s="96"/>
      <c r="D86" s="96">
        <v>0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6">
        <v>0</v>
      </c>
      <c r="S86" s="96">
        <v>0</v>
      </c>
      <c r="T86" s="96">
        <v>0</v>
      </c>
      <c r="U86" s="96">
        <v>0</v>
      </c>
      <c r="V86" s="96">
        <v>0</v>
      </c>
      <c r="W86" s="96">
        <v>0</v>
      </c>
      <c r="X86" s="96">
        <v>0</v>
      </c>
      <c r="Y86" s="186">
        <f t="shared" si="13"/>
        <v>0</v>
      </c>
    </row>
    <row r="87" spans="1:25" ht="23.25">
      <c r="A87" s="187"/>
      <c r="B87" s="194" t="s">
        <v>352</v>
      </c>
      <c r="C87" s="96"/>
      <c r="D87" s="96">
        <v>0</v>
      </c>
      <c r="E87" s="96">
        <v>0</v>
      </c>
      <c r="F87" s="284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  <c r="P87" s="96">
        <v>0</v>
      </c>
      <c r="Q87" s="96">
        <v>0</v>
      </c>
      <c r="R87" s="96">
        <v>0</v>
      </c>
      <c r="S87" s="96">
        <v>0</v>
      </c>
      <c r="T87" s="96">
        <v>0</v>
      </c>
      <c r="U87" s="96">
        <v>0</v>
      </c>
      <c r="V87" s="96">
        <v>0</v>
      </c>
      <c r="W87" s="96">
        <v>0</v>
      </c>
      <c r="X87" s="96">
        <v>0</v>
      </c>
      <c r="Y87" s="186">
        <f t="shared" si="13"/>
        <v>0</v>
      </c>
    </row>
    <row r="88" spans="1:25" ht="23.25">
      <c r="A88" s="187"/>
      <c r="B88" s="194" t="s">
        <v>353</v>
      </c>
      <c r="C88" s="96"/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  <c r="P88" s="96">
        <v>0</v>
      </c>
      <c r="Q88" s="96">
        <v>0</v>
      </c>
      <c r="R88" s="96">
        <v>0</v>
      </c>
      <c r="S88" s="96">
        <v>0</v>
      </c>
      <c r="T88" s="96">
        <v>0</v>
      </c>
      <c r="U88" s="96">
        <v>0</v>
      </c>
      <c r="V88" s="96">
        <v>0</v>
      </c>
      <c r="W88" s="96">
        <v>0</v>
      </c>
      <c r="X88" s="96">
        <v>0</v>
      </c>
      <c r="Y88" s="186">
        <f t="shared" si="13"/>
        <v>0</v>
      </c>
    </row>
    <row r="89" spans="1:25" ht="23.25">
      <c r="A89" s="187"/>
      <c r="B89" s="194" t="s">
        <v>354</v>
      </c>
      <c r="C89" s="96"/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  <c r="W89" s="96">
        <v>0</v>
      </c>
      <c r="X89" s="96">
        <v>0</v>
      </c>
      <c r="Y89" s="186">
        <f t="shared" si="13"/>
        <v>0</v>
      </c>
    </row>
    <row r="90" spans="1:28" s="190" customFormat="1" ht="23.25">
      <c r="A90" s="329" t="s">
        <v>96</v>
      </c>
      <c r="B90" s="330"/>
      <c r="C90" s="189">
        <f>SUM(C83:C89)</f>
        <v>0</v>
      </c>
      <c r="D90" s="189">
        <f>SUM(D83:D89)</f>
        <v>71000</v>
      </c>
      <c r="E90" s="189">
        <f aca="true" t="shared" si="14" ref="E90:X90">SUM(E83:E89)</f>
        <v>0</v>
      </c>
      <c r="F90" s="189">
        <f t="shared" si="14"/>
        <v>0</v>
      </c>
      <c r="G90" s="189">
        <f t="shared" si="14"/>
        <v>28300</v>
      </c>
      <c r="H90" s="189">
        <f t="shared" si="14"/>
        <v>0</v>
      </c>
      <c r="I90" s="189">
        <f t="shared" si="14"/>
        <v>0</v>
      </c>
      <c r="J90" s="189">
        <f t="shared" si="14"/>
        <v>0</v>
      </c>
      <c r="K90" s="189">
        <f t="shared" si="14"/>
        <v>0</v>
      </c>
      <c r="L90" s="189">
        <f t="shared" si="14"/>
        <v>0</v>
      </c>
      <c r="M90" s="189">
        <f t="shared" si="14"/>
        <v>0</v>
      </c>
      <c r="N90" s="189">
        <f t="shared" si="14"/>
        <v>0</v>
      </c>
      <c r="O90" s="189">
        <f t="shared" si="14"/>
        <v>0</v>
      </c>
      <c r="P90" s="189">
        <f t="shared" si="14"/>
        <v>0</v>
      </c>
      <c r="Q90" s="189">
        <f t="shared" si="14"/>
        <v>0</v>
      </c>
      <c r="R90" s="189">
        <f t="shared" si="14"/>
        <v>0</v>
      </c>
      <c r="S90" s="189">
        <f t="shared" si="14"/>
        <v>0</v>
      </c>
      <c r="T90" s="189">
        <f t="shared" si="14"/>
        <v>0</v>
      </c>
      <c r="U90" s="189">
        <f t="shared" si="14"/>
        <v>0</v>
      </c>
      <c r="V90" s="189">
        <f t="shared" si="14"/>
        <v>0</v>
      </c>
      <c r="W90" s="189">
        <f t="shared" si="14"/>
        <v>0</v>
      </c>
      <c r="X90" s="189">
        <f t="shared" si="14"/>
        <v>0</v>
      </c>
      <c r="Y90" s="189">
        <f>SUM(D90:X90)</f>
        <v>99300</v>
      </c>
      <c r="Z90" s="190" t="s">
        <v>27</v>
      </c>
      <c r="AA90" s="191">
        <v>0</v>
      </c>
      <c r="AB90" s="191">
        <v>0</v>
      </c>
    </row>
    <row r="91" spans="1:28" s="190" customFormat="1" ht="23.25">
      <c r="A91" s="329" t="s">
        <v>97</v>
      </c>
      <c r="B91" s="330"/>
      <c r="C91" s="189">
        <v>0</v>
      </c>
      <c r="D91" s="290">
        <f>D90+'[3]กระดาษทำการกระทบยอด'!D91</f>
        <v>103500</v>
      </c>
      <c r="E91" s="290">
        <f>E90+'[3]กระดาษทำการกระทบยอด'!E91</f>
        <v>0</v>
      </c>
      <c r="F91" s="290">
        <f>F90+'[3]กระดาษทำการกระทบยอด'!F91</f>
        <v>30000</v>
      </c>
      <c r="G91" s="290">
        <f>G90+'[3]กระดาษทำการกระทบยอด'!G91</f>
        <v>28300</v>
      </c>
      <c r="H91" s="290">
        <f>H90+'[3]กระดาษทำการกระทบยอด'!H91</f>
        <v>0</v>
      </c>
      <c r="I91" s="290">
        <f>I90+'[3]กระดาษทำการกระทบยอด'!I91</f>
        <v>0</v>
      </c>
      <c r="J91" s="290">
        <f>J90+'[3]กระดาษทำการกระทบยอด'!J91</f>
        <v>0</v>
      </c>
      <c r="K91" s="290">
        <f>K90+'[3]กระดาษทำการกระทบยอด'!K91</f>
        <v>0</v>
      </c>
      <c r="L91" s="290">
        <f>L90+'[3]กระดาษทำการกระทบยอด'!L91</f>
        <v>0</v>
      </c>
      <c r="M91" s="290">
        <f>M90+'[3]กระดาษทำการกระทบยอด'!M91</f>
        <v>0</v>
      </c>
      <c r="N91" s="290">
        <f>N90+'[3]กระดาษทำการกระทบยอด'!N91</f>
        <v>0</v>
      </c>
      <c r="O91" s="290">
        <f>O90+'[3]กระดาษทำการกระทบยอด'!O91</f>
        <v>0</v>
      </c>
      <c r="P91" s="290">
        <f>P90+'[3]กระดาษทำการกระทบยอด'!P91</f>
        <v>0</v>
      </c>
      <c r="Q91" s="290">
        <f>Q90+'[3]กระดาษทำการกระทบยอด'!Q91</f>
        <v>0</v>
      </c>
      <c r="R91" s="290">
        <f>R90+'[3]กระดาษทำการกระทบยอด'!R91</f>
        <v>0</v>
      </c>
      <c r="S91" s="290">
        <f>S90+'[3]กระดาษทำการกระทบยอด'!S91</f>
        <v>0</v>
      </c>
      <c r="T91" s="290">
        <f>T90+'[3]กระดาษทำการกระทบยอด'!T91</f>
        <v>0</v>
      </c>
      <c r="U91" s="290">
        <f>U90+'[3]กระดาษทำการกระทบยอด'!U91</f>
        <v>0</v>
      </c>
      <c r="V91" s="290">
        <f>V90+'[3]กระดาษทำการกระทบยอด'!V91</f>
        <v>0</v>
      </c>
      <c r="W91" s="290">
        <f>W90+'[3]กระดาษทำการกระทบยอด'!W91</f>
        <v>70000</v>
      </c>
      <c r="X91" s="290">
        <f>X90+'[3]กระดาษทำการกระทบยอด'!X91</f>
        <v>0</v>
      </c>
      <c r="Y91" s="189">
        <f>SUM(C91:X91)</f>
        <v>231800</v>
      </c>
      <c r="AA91" s="191"/>
      <c r="AB91" s="191"/>
    </row>
    <row r="92" spans="1:28" s="190" customFormat="1" ht="23.25">
      <c r="A92" s="200"/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186">
        <f aca="true" t="shared" si="15" ref="Y92:Y99">SUM(C92:V92)</f>
        <v>0</v>
      </c>
      <c r="AA92" s="191"/>
      <c r="AB92" s="191"/>
    </row>
    <row r="93" spans="1:25" ht="23.25">
      <c r="A93" s="184" t="s">
        <v>275</v>
      </c>
      <c r="B93" s="185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192"/>
      <c r="W93" s="192"/>
      <c r="X93" s="192"/>
      <c r="Y93" s="186">
        <f t="shared" si="15"/>
        <v>0</v>
      </c>
    </row>
    <row r="94" spans="1:25" ht="23.25">
      <c r="A94" s="184"/>
      <c r="B94" s="194" t="s">
        <v>355</v>
      </c>
      <c r="C94" s="96"/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6">
        <v>0</v>
      </c>
      <c r="S94" s="96">
        <v>0</v>
      </c>
      <c r="T94" s="96">
        <v>0</v>
      </c>
      <c r="U94" s="96">
        <v>0</v>
      </c>
      <c r="V94" s="96">
        <v>0</v>
      </c>
      <c r="W94" s="96">
        <v>0</v>
      </c>
      <c r="X94" s="96">
        <v>0</v>
      </c>
      <c r="Y94" s="186">
        <f t="shared" si="15"/>
        <v>0</v>
      </c>
    </row>
    <row r="95" spans="1:25" ht="23.25">
      <c r="A95" s="184"/>
      <c r="B95" s="194" t="s">
        <v>356</v>
      </c>
      <c r="C95" s="96"/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  <c r="W95" s="96">
        <v>0</v>
      </c>
      <c r="X95" s="96">
        <v>0</v>
      </c>
      <c r="Y95" s="186">
        <f t="shared" si="15"/>
        <v>0</v>
      </c>
    </row>
    <row r="96" spans="1:25" ht="23.25">
      <c r="A96" s="184"/>
      <c r="B96" s="194" t="s">
        <v>357</v>
      </c>
      <c r="C96" s="96"/>
      <c r="D96" s="96">
        <v>0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6">
        <v>0</v>
      </c>
      <c r="R96" s="96">
        <v>0</v>
      </c>
      <c r="S96" s="96">
        <v>0</v>
      </c>
      <c r="T96" s="96">
        <v>0</v>
      </c>
      <c r="U96" s="96">
        <v>0</v>
      </c>
      <c r="V96" s="96">
        <v>0</v>
      </c>
      <c r="W96" s="96">
        <v>0</v>
      </c>
      <c r="X96" s="96">
        <v>0</v>
      </c>
      <c r="Y96" s="186">
        <f t="shared" si="15"/>
        <v>0</v>
      </c>
    </row>
    <row r="97" spans="1:25" ht="23.25">
      <c r="A97" s="184"/>
      <c r="B97" s="194" t="s">
        <v>358</v>
      </c>
      <c r="C97" s="96"/>
      <c r="D97" s="96">
        <v>0</v>
      </c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6">
        <v>0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  <c r="W97" s="96">
        <v>0</v>
      </c>
      <c r="X97" s="96">
        <v>0</v>
      </c>
      <c r="Y97" s="186">
        <f t="shared" si="15"/>
        <v>0</v>
      </c>
    </row>
    <row r="98" spans="1:25" ht="23.25">
      <c r="A98" s="184"/>
      <c r="B98" s="194" t="s">
        <v>359</v>
      </c>
      <c r="C98" s="96"/>
      <c r="D98" s="96">
        <v>0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  <c r="T98" s="96">
        <v>0</v>
      </c>
      <c r="U98" s="96">
        <v>0</v>
      </c>
      <c r="V98" s="96">
        <v>0</v>
      </c>
      <c r="W98" s="96">
        <v>0</v>
      </c>
      <c r="X98" s="96">
        <v>0</v>
      </c>
      <c r="Y98" s="186">
        <f t="shared" si="15"/>
        <v>0</v>
      </c>
    </row>
    <row r="99" spans="1:25" ht="23.25">
      <c r="A99" s="187"/>
      <c r="B99" s="194" t="s">
        <v>264</v>
      </c>
      <c r="C99" s="96"/>
      <c r="D99" s="96">
        <v>0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>
        <v>0</v>
      </c>
      <c r="S99" s="96">
        <v>0</v>
      </c>
      <c r="T99" s="96">
        <v>0</v>
      </c>
      <c r="U99" s="96">
        <v>0</v>
      </c>
      <c r="V99" s="96">
        <v>0</v>
      </c>
      <c r="W99" s="96">
        <v>0</v>
      </c>
      <c r="X99" s="96">
        <v>0</v>
      </c>
      <c r="Y99" s="186">
        <f t="shared" si="15"/>
        <v>0</v>
      </c>
    </row>
    <row r="100" spans="1:28" s="190" customFormat="1" ht="23.25">
      <c r="A100" s="329" t="s">
        <v>96</v>
      </c>
      <c r="B100" s="330"/>
      <c r="C100" s="189">
        <f>SUM(C99)</f>
        <v>0</v>
      </c>
      <c r="D100" s="189">
        <f>SUM(D94:D99)</f>
        <v>0</v>
      </c>
      <c r="E100" s="189">
        <f aca="true" t="shared" si="16" ref="E100:X100">SUM(E94:E99)</f>
        <v>0</v>
      </c>
      <c r="F100" s="189">
        <f t="shared" si="16"/>
        <v>0</v>
      </c>
      <c r="G100" s="189">
        <f t="shared" si="16"/>
        <v>0</v>
      </c>
      <c r="H100" s="189">
        <f t="shared" si="16"/>
        <v>0</v>
      </c>
      <c r="I100" s="189">
        <f t="shared" si="16"/>
        <v>0</v>
      </c>
      <c r="J100" s="189">
        <f t="shared" si="16"/>
        <v>0</v>
      </c>
      <c r="K100" s="189">
        <f t="shared" si="16"/>
        <v>0</v>
      </c>
      <c r="L100" s="189">
        <f t="shared" si="16"/>
        <v>0</v>
      </c>
      <c r="M100" s="189">
        <f t="shared" si="16"/>
        <v>0</v>
      </c>
      <c r="N100" s="189">
        <f t="shared" si="16"/>
        <v>0</v>
      </c>
      <c r="O100" s="189">
        <f t="shared" si="16"/>
        <v>0</v>
      </c>
      <c r="P100" s="189">
        <f t="shared" si="16"/>
        <v>0</v>
      </c>
      <c r="Q100" s="189">
        <f t="shared" si="16"/>
        <v>0</v>
      </c>
      <c r="R100" s="189">
        <f t="shared" si="16"/>
        <v>0</v>
      </c>
      <c r="S100" s="189">
        <f t="shared" si="16"/>
        <v>0</v>
      </c>
      <c r="T100" s="189">
        <f t="shared" si="16"/>
        <v>0</v>
      </c>
      <c r="U100" s="189">
        <f t="shared" si="16"/>
        <v>0</v>
      </c>
      <c r="V100" s="189">
        <f t="shared" si="16"/>
        <v>0</v>
      </c>
      <c r="W100" s="189">
        <f t="shared" si="16"/>
        <v>0</v>
      </c>
      <c r="X100" s="189">
        <f t="shared" si="16"/>
        <v>0</v>
      </c>
      <c r="Y100" s="189">
        <f>SUM(D100:X100)</f>
        <v>0</v>
      </c>
      <c r="Z100" s="190" t="s">
        <v>150</v>
      </c>
      <c r="AA100" s="191">
        <f>+'[1]รับ-จ่ายเงินสด'!E49</f>
        <v>0</v>
      </c>
      <c r="AB100" s="191">
        <f>+'[1]รับ-จ่ายเงินสด'!B49</f>
        <v>0</v>
      </c>
    </row>
    <row r="101" spans="1:28" s="190" customFormat="1" ht="23.25">
      <c r="A101" s="329" t="s">
        <v>97</v>
      </c>
      <c r="B101" s="330"/>
      <c r="C101" s="189">
        <v>0</v>
      </c>
      <c r="D101" s="189">
        <f>D100+'[3]กระดาษทำการกระทบยอด'!D101</f>
        <v>0</v>
      </c>
      <c r="E101" s="189">
        <f>E100+'[3]กระดาษทำการกระทบยอด'!E101</f>
        <v>0</v>
      </c>
      <c r="F101" s="189">
        <f>F100+'[3]กระดาษทำการกระทบยอด'!F101</f>
        <v>0</v>
      </c>
      <c r="G101" s="189">
        <f>G100+'[3]กระดาษทำการกระทบยอด'!G101</f>
        <v>0</v>
      </c>
      <c r="H101" s="189">
        <f>H100+'[3]กระดาษทำการกระทบยอด'!H101</f>
        <v>0</v>
      </c>
      <c r="I101" s="189">
        <f>I100+'[3]กระดาษทำการกระทบยอด'!I101</f>
        <v>0</v>
      </c>
      <c r="J101" s="189">
        <f>J100+'[3]กระดาษทำการกระทบยอด'!J101</f>
        <v>0</v>
      </c>
      <c r="K101" s="189">
        <f>K100+'[3]กระดาษทำการกระทบยอด'!K101</f>
        <v>0</v>
      </c>
      <c r="L101" s="189">
        <f>L100+'[3]กระดาษทำการกระทบยอด'!L101</f>
        <v>0</v>
      </c>
      <c r="M101" s="189">
        <f>M100+'[3]กระดาษทำการกระทบยอด'!M101</f>
        <v>0</v>
      </c>
      <c r="N101" s="189">
        <f>N100+'[3]กระดาษทำการกระทบยอด'!N101</f>
        <v>0</v>
      </c>
      <c r="O101" s="189">
        <f>O100+'[3]กระดาษทำการกระทบยอด'!O101</f>
        <v>0</v>
      </c>
      <c r="P101" s="189">
        <f>P100+'[3]กระดาษทำการกระทบยอด'!P101</f>
        <v>0</v>
      </c>
      <c r="Q101" s="189">
        <f>Q100+'[3]กระดาษทำการกระทบยอด'!Q101</f>
        <v>0</v>
      </c>
      <c r="R101" s="189">
        <f>R100+'[3]กระดาษทำการกระทบยอด'!R101</f>
        <v>0</v>
      </c>
      <c r="S101" s="189">
        <f>S100+'[3]กระดาษทำการกระทบยอด'!S101</f>
        <v>0</v>
      </c>
      <c r="T101" s="189">
        <f>T100+'[3]กระดาษทำการกระทบยอด'!T101</f>
        <v>0</v>
      </c>
      <c r="U101" s="189">
        <f>U100+'[3]กระดาษทำการกระทบยอด'!U101</f>
        <v>0</v>
      </c>
      <c r="V101" s="189">
        <f>V100+'[3]กระดาษทำการกระทบยอด'!V101</f>
        <v>0</v>
      </c>
      <c r="W101" s="189">
        <f>W100+'[3]กระดาษทำการกระทบยอด'!W101</f>
        <v>0</v>
      </c>
      <c r="X101" s="189">
        <f>X100+'[3]กระดาษทำการกระทบยอด'!X101</f>
        <v>0</v>
      </c>
      <c r="Y101" s="189">
        <f>SUM(C101:X101)</f>
        <v>0</v>
      </c>
      <c r="AA101" s="191"/>
      <c r="AB101" s="191"/>
    </row>
    <row r="102" spans="1:25" ht="23.25">
      <c r="A102" s="184" t="s">
        <v>276</v>
      </c>
      <c r="B102" s="185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192"/>
      <c r="W102" s="192"/>
      <c r="X102" s="192"/>
      <c r="Y102" s="186">
        <f>SUM(C102:V102)</f>
        <v>0</v>
      </c>
    </row>
    <row r="103" spans="1:25" ht="23.25">
      <c r="A103" s="187"/>
      <c r="B103" s="194" t="s">
        <v>360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  <c r="T103" s="96">
        <v>0</v>
      </c>
      <c r="U103" s="96">
        <v>0</v>
      </c>
      <c r="V103" s="96">
        <v>0</v>
      </c>
      <c r="W103" s="96">
        <v>0</v>
      </c>
      <c r="X103" s="96">
        <v>0</v>
      </c>
      <c r="Y103" s="186">
        <f>SUM(C103:V103)</f>
        <v>0</v>
      </c>
    </row>
    <row r="104" spans="1:28" s="190" customFormat="1" ht="23.25">
      <c r="A104" s="329" t="s">
        <v>96</v>
      </c>
      <c r="B104" s="330"/>
      <c r="C104" s="189">
        <v>0</v>
      </c>
      <c r="D104" s="189">
        <f>SUM(D103)</f>
        <v>0</v>
      </c>
      <c r="E104" s="189">
        <v>0</v>
      </c>
      <c r="F104" s="189">
        <v>0</v>
      </c>
      <c r="G104" s="189">
        <v>0</v>
      </c>
      <c r="H104" s="189">
        <v>0</v>
      </c>
      <c r="I104" s="189">
        <v>0</v>
      </c>
      <c r="J104" s="189">
        <v>0</v>
      </c>
      <c r="K104" s="189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189">
        <v>0</v>
      </c>
      <c r="R104" s="189">
        <v>0</v>
      </c>
      <c r="S104" s="189">
        <v>0</v>
      </c>
      <c r="T104" s="189">
        <v>0</v>
      </c>
      <c r="U104" s="189">
        <v>0</v>
      </c>
      <c r="V104" s="189">
        <v>0</v>
      </c>
      <c r="W104" s="189">
        <v>0</v>
      </c>
      <c r="X104" s="189">
        <v>0</v>
      </c>
      <c r="Y104" s="189">
        <f>SUM(D104:X104)</f>
        <v>0</v>
      </c>
      <c r="Z104" s="190" t="s">
        <v>101</v>
      </c>
      <c r="AA104" s="191">
        <f>+'[1]รับ-จ่ายเงินสด'!E50</f>
        <v>0</v>
      </c>
      <c r="AB104" s="191">
        <f>+'[1]รับ-จ่ายเงินสด'!B50</f>
        <v>0</v>
      </c>
    </row>
    <row r="105" spans="1:30" s="190" customFormat="1" ht="23.25">
      <c r="A105" s="329" t="s">
        <v>97</v>
      </c>
      <c r="B105" s="330"/>
      <c r="C105" s="189">
        <v>0</v>
      </c>
      <c r="D105" s="189">
        <f>D104+'[3]กระดาษทำการกระทบยอด'!D105</f>
        <v>0</v>
      </c>
      <c r="E105" s="189">
        <f>E104+'[3]กระดาษทำการกระทบยอด'!E105</f>
        <v>0</v>
      </c>
      <c r="F105" s="189">
        <f>F104+'[3]กระดาษทำการกระทบยอด'!F105</f>
        <v>0</v>
      </c>
      <c r="G105" s="189">
        <f>G104+'[3]กระดาษทำการกระทบยอด'!G105</f>
        <v>0</v>
      </c>
      <c r="H105" s="189">
        <f>H104+'[3]กระดาษทำการกระทบยอด'!H105</f>
        <v>0</v>
      </c>
      <c r="I105" s="189">
        <f>I104+'[3]กระดาษทำการกระทบยอด'!I105</f>
        <v>0</v>
      </c>
      <c r="J105" s="189">
        <f>J104+'[3]กระดาษทำการกระทบยอด'!J105</f>
        <v>0</v>
      </c>
      <c r="K105" s="189">
        <f>K104+'[3]กระดาษทำการกระทบยอด'!K105</f>
        <v>0</v>
      </c>
      <c r="L105" s="189">
        <f>L104+'[3]กระดาษทำการกระทบยอด'!L105</f>
        <v>0</v>
      </c>
      <c r="M105" s="189">
        <f>M104+'[3]กระดาษทำการกระทบยอด'!M105</f>
        <v>0</v>
      </c>
      <c r="N105" s="189">
        <f>N104+'[3]กระดาษทำการกระทบยอด'!N105</f>
        <v>0</v>
      </c>
      <c r="O105" s="189">
        <f>O104+'[3]กระดาษทำการกระทบยอด'!O105</f>
        <v>0</v>
      </c>
      <c r="P105" s="189">
        <f>P104+'[3]กระดาษทำการกระทบยอด'!P105</f>
        <v>0</v>
      </c>
      <c r="Q105" s="189">
        <f>Q104+'[3]กระดาษทำการกระทบยอด'!Q105</f>
        <v>0</v>
      </c>
      <c r="R105" s="189">
        <f>R104+'[3]กระดาษทำการกระทบยอด'!R105</f>
        <v>0</v>
      </c>
      <c r="S105" s="189">
        <f>S104+'[3]กระดาษทำการกระทบยอด'!S105</f>
        <v>0</v>
      </c>
      <c r="T105" s="189">
        <f>T104+'[3]กระดาษทำการกระทบยอด'!T105</f>
        <v>0</v>
      </c>
      <c r="U105" s="189">
        <f>U104+'[3]กระดาษทำการกระทบยอด'!U105</f>
        <v>0</v>
      </c>
      <c r="V105" s="189">
        <f>V104+'[3]กระดาษทำการกระทบยอด'!V105</f>
        <v>0</v>
      </c>
      <c r="W105" s="189">
        <f>W104+'[3]กระดาษทำการกระทบยอด'!W105</f>
        <v>0</v>
      </c>
      <c r="X105" s="189">
        <f>X104+'[3]กระดาษทำการกระทบยอด'!X105</f>
        <v>0</v>
      </c>
      <c r="Y105" s="189">
        <f>SUM(C105:X105)</f>
        <v>0</v>
      </c>
      <c r="AA105" s="191"/>
      <c r="AB105" s="191"/>
      <c r="AD105" s="96"/>
    </row>
    <row r="106" spans="1:30" ht="23.25">
      <c r="A106" s="184" t="s">
        <v>274</v>
      </c>
      <c r="B106" s="203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192"/>
      <c r="W106" s="192"/>
      <c r="X106" s="192"/>
      <c r="Y106" s="186"/>
      <c r="AD106" s="96"/>
    </row>
    <row r="107" spans="1:30" ht="23.25">
      <c r="A107" s="184"/>
      <c r="B107" s="263" t="s">
        <v>385</v>
      </c>
      <c r="C107" s="280"/>
      <c r="D107" s="280">
        <v>0</v>
      </c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>
        <v>0</v>
      </c>
      <c r="V107" s="282"/>
      <c r="W107" s="282"/>
      <c r="X107" s="282"/>
      <c r="Y107" s="186">
        <f>SUM(D107:X107)</f>
        <v>0</v>
      </c>
      <c r="AD107" s="96"/>
    </row>
    <row r="108" spans="1:30" ht="23.25">
      <c r="A108" s="204"/>
      <c r="B108" s="205">
        <v>610200</v>
      </c>
      <c r="C108" s="280"/>
      <c r="D108" s="280">
        <v>0</v>
      </c>
      <c r="E108" s="280">
        <v>0</v>
      </c>
      <c r="F108" s="280">
        <v>0</v>
      </c>
      <c r="G108" s="280">
        <v>0</v>
      </c>
      <c r="H108" s="280">
        <v>0</v>
      </c>
      <c r="I108" s="280">
        <v>0</v>
      </c>
      <c r="J108" s="287">
        <f>71000+123000+102000+32000+105000+51000</f>
        <v>484000</v>
      </c>
      <c r="K108" s="280">
        <v>0</v>
      </c>
      <c r="L108" s="280">
        <v>0</v>
      </c>
      <c r="M108" s="280">
        <v>0</v>
      </c>
      <c r="N108" s="280">
        <v>0</v>
      </c>
      <c r="O108" s="280">
        <v>0</v>
      </c>
      <c r="P108" s="280">
        <v>0</v>
      </c>
      <c r="Q108" s="280">
        <v>0</v>
      </c>
      <c r="R108" s="280">
        <v>0</v>
      </c>
      <c r="S108" s="280">
        <v>0</v>
      </c>
      <c r="T108" s="280">
        <v>0</v>
      </c>
      <c r="U108" s="280">
        <v>0</v>
      </c>
      <c r="V108" s="280">
        <v>0</v>
      </c>
      <c r="W108" s="280">
        <v>0</v>
      </c>
      <c r="X108" s="280">
        <v>0</v>
      </c>
      <c r="Y108" s="186">
        <f>SUM(C108:V108)</f>
        <v>484000</v>
      </c>
      <c r="AD108" s="96"/>
    </row>
    <row r="109" spans="1:30" ht="23.25">
      <c r="A109" s="204"/>
      <c r="B109" s="205">
        <v>610300</v>
      </c>
      <c r="C109" s="280"/>
      <c r="D109" s="280">
        <v>0</v>
      </c>
      <c r="E109" s="280">
        <v>0</v>
      </c>
      <c r="F109" s="280">
        <v>0</v>
      </c>
      <c r="G109" s="280">
        <v>0</v>
      </c>
      <c r="H109" s="280">
        <v>0</v>
      </c>
      <c r="I109" s="280">
        <v>0</v>
      </c>
      <c r="J109" s="280">
        <v>0</v>
      </c>
      <c r="K109" s="280">
        <v>0</v>
      </c>
      <c r="L109" s="280">
        <v>0</v>
      </c>
      <c r="M109" s="280">
        <v>0</v>
      </c>
      <c r="N109" s="280">
        <v>0</v>
      </c>
      <c r="O109" s="280">
        <v>0</v>
      </c>
      <c r="P109" s="280">
        <v>0</v>
      </c>
      <c r="Q109" s="280">
        <v>0</v>
      </c>
      <c r="R109" s="280">
        <v>0</v>
      </c>
      <c r="S109" s="280">
        <v>0</v>
      </c>
      <c r="T109" s="280">
        <v>0</v>
      </c>
      <c r="U109" s="280">
        <v>0</v>
      </c>
      <c r="V109" s="280">
        <v>0</v>
      </c>
      <c r="W109" s="280">
        <v>0</v>
      </c>
      <c r="X109" s="280">
        <v>0</v>
      </c>
      <c r="Y109" s="186">
        <f>SUM(C109:V109)</f>
        <v>0</v>
      </c>
      <c r="AD109" s="96"/>
    </row>
    <row r="110" spans="1:35" s="190" customFormat="1" ht="24" thickBot="1">
      <c r="A110" s="329" t="s">
        <v>96</v>
      </c>
      <c r="B110" s="330"/>
      <c r="C110" s="189">
        <f>SUM(C108:C109)</f>
        <v>0</v>
      </c>
      <c r="D110" s="189">
        <f>SUM(D107:D109)</f>
        <v>0</v>
      </c>
      <c r="E110" s="189">
        <f aca="true" t="shared" si="17" ref="E110:X110">SUM(E108:E109)</f>
        <v>0</v>
      </c>
      <c r="F110" s="189">
        <f t="shared" si="17"/>
        <v>0</v>
      </c>
      <c r="G110" s="189">
        <f t="shared" si="17"/>
        <v>0</v>
      </c>
      <c r="H110" s="189">
        <f t="shared" si="17"/>
        <v>0</v>
      </c>
      <c r="I110" s="189">
        <f t="shared" si="17"/>
        <v>0</v>
      </c>
      <c r="J110" s="189">
        <f t="shared" si="17"/>
        <v>484000</v>
      </c>
      <c r="K110" s="189">
        <f t="shared" si="17"/>
        <v>0</v>
      </c>
      <c r="L110" s="189">
        <f t="shared" si="17"/>
        <v>0</v>
      </c>
      <c r="M110" s="189">
        <f t="shared" si="17"/>
        <v>0</v>
      </c>
      <c r="N110" s="189">
        <f t="shared" si="17"/>
        <v>0</v>
      </c>
      <c r="O110" s="189">
        <f t="shared" si="17"/>
        <v>0</v>
      </c>
      <c r="P110" s="189">
        <f t="shared" si="17"/>
        <v>0</v>
      </c>
      <c r="Q110" s="189">
        <f t="shared" si="17"/>
        <v>0</v>
      </c>
      <c r="R110" s="189">
        <f t="shared" si="17"/>
        <v>0</v>
      </c>
      <c r="S110" s="189">
        <f t="shared" si="17"/>
        <v>0</v>
      </c>
      <c r="T110" s="189">
        <f t="shared" si="17"/>
        <v>0</v>
      </c>
      <c r="U110" s="189">
        <f t="shared" si="17"/>
        <v>0</v>
      </c>
      <c r="V110" s="189">
        <f t="shared" si="17"/>
        <v>0</v>
      </c>
      <c r="W110" s="189">
        <f t="shared" si="17"/>
        <v>0</v>
      </c>
      <c r="X110" s="189">
        <f t="shared" si="17"/>
        <v>0</v>
      </c>
      <c r="Y110" s="189">
        <f>SUM(Y107:Y109)</f>
        <v>484000</v>
      </c>
      <c r="Z110" s="191" t="s">
        <v>25</v>
      </c>
      <c r="AA110" s="191">
        <v>0</v>
      </c>
      <c r="AB110" s="191">
        <v>0</v>
      </c>
      <c r="AD110" s="96"/>
      <c r="AF110" s="17">
        <f>SUM(AF104:AF109)</f>
        <v>0</v>
      </c>
      <c r="AG110" s="8"/>
      <c r="AH110" s="9"/>
      <c r="AI110" s="17">
        <f>SUM(AI104:AI109)</f>
        <v>0</v>
      </c>
    </row>
    <row r="111" spans="1:30" s="190" customFormat="1" ht="24" thickTop="1">
      <c r="A111" s="329" t="s">
        <v>97</v>
      </c>
      <c r="B111" s="330"/>
      <c r="C111" s="189">
        <v>0</v>
      </c>
      <c r="D111" s="189">
        <f>D110+'[3]กระดาษทำการกระทบยอด'!D111</f>
        <v>15000</v>
      </c>
      <c r="E111" s="189">
        <f>E110+'[3]กระดาษทำการกระทบยอด'!E111</f>
        <v>0</v>
      </c>
      <c r="F111" s="189">
        <f>F110+'[3]กระดาษทำการกระทบยอด'!F111</f>
        <v>0</v>
      </c>
      <c r="G111" s="189">
        <f>G110+'[3]กระดาษทำการกระทบยอด'!G111</f>
        <v>0</v>
      </c>
      <c r="H111" s="189">
        <f>H110+'[3]กระดาษทำการกระทบยอด'!H111</f>
        <v>0</v>
      </c>
      <c r="I111" s="189">
        <f>I110+'[3]กระดาษทำการกระทบยอด'!I111</f>
        <v>0</v>
      </c>
      <c r="J111" s="189">
        <f>J110+'[3]กระดาษทำการกระทบยอด'!J111</f>
        <v>1503000</v>
      </c>
      <c r="K111" s="189">
        <f>K110+'[3]กระดาษทำการกระทบยอด'!K111</f>
        <v>0</v>
      </c>
      <c r="L111" s="189">
        <f>L110+'[3]กระดาษทำการกระทบยอด'!L111</f>
        <v>0</v>
      </c>
      <c r="M111" s="189">
        <f>M110+'[3]กระดาษทำการกระทบยอด'!M111</f>
        <v>0</v>
      </c>
      <c r="N111" s="189">
        <f>N110+'[3]กระดาษทำการกระทบยอด'!N111</f>
        <v>0</v>
      </c>
      <c r="O111" s="189">
        <f>O110+'[3]กระดาษทำการกระทบยอด'!O111</f>
        <v>0</v>
      </c>
      <c r="P111" s="189">
        <f>P110+'[3]กระดาษทำการกระทบยอด'!P111</f>
        <v>0</v>
      </c>
      <c r="Q111" s="189">
        <f>Q110+'[3]กระดาษทำการกระทบยอด'!Q111</f>
        <v>0</v>
      </c>
      <c r="R111" s="189">
        <f>R110+'[3]กระดาษทำการกระทบยอด'!R111</f>
        <v>0</v>
      </c>
      <c r="S111" s="189">
        <f>S110+'[3]กระดาษทำการกระทบยอด'!S111</f>
        <v>0</v>
      </c>
      <c r="T111" s="189">
        <f>T110+'[3]กระดาษทำการกระทบยอด'!T111</f>
        <v>0</v>
      </c>
      <c r="U111" s="189">
        <f>U110+'[3]กระดาษทำการกระทบยอด'!U111</f>
        <v>30000</v>
      </c>
      <c r="V111" s="189">
        <f>V110+'[3]กระดาษทำการกระทบยอด'!V111</f>
        <v>0</v>
      </c>
      <c r="W111" s="189">
        <f>W110+'[3]กระดาษทำการกระทบยอด'!W111</f>
        <v>0</v>
      </c>
      <c r="X111" s="189">
        <f>X110+'[3]กระดาษทำการกระทบยอด'!X111</f>
        <v>0</v>
      </c>
      <c r="Y111" s="189">
        <f>SUM(C111:X111)</f>
        <v>1548000</v>
      </c>
      <c r="AA111" s="191"/>
      <c r="AB111" s="191"/>
      <c r="AD111" s="96"/>
    </row>
    <row r="112" spans="1:36" s="207" customFormat="1" ht="23.25">
      <c r="A112" s="264" t="s">
        <v>98</v>
      </c>
      <c r="B112" s="265"/>
      <c r="C112" s="206">
        <f>C17</f>
        <v>1101595</v>
      </c>
      <c r="D112" s="206">
        <f>D26+D37+D46+D53+D73+D80+D90+D100+D104+D110</f>
        <v>649830.5</v>
      </c>
      <c r="E112" s="206">
        <f aca="true" t="shared" si="18" ref="E112:X112">E26+E37+E46+E53+E73+E80+E90+E100+E104+E110</f>
        <v>77200</v>
      </c>
      <c r="F112" s="206">
        <f t="shared" si="18"/>
        <v>167268</v>
      </c>
      <c r="G112" s="206">
        <f t="shared" si="18"/>
        <v>135332.58000000002</v>
      </c>
      <c r="H112" s="206">
        <f t="shared" si="18"/>
        <v>21316.88</v>
      </c>
      <c r="I112" s="206">
        <f t="shared" si="18"/>
        <v>10074.94</v>
      </c>
      <c r="J112" s="206">
        <f t="shared" si="18"/>
        <v>791216.68</v>
      </c>
      <c r="K112" s="206">
        <f t="shared" si="18"/>
        <v>0</v>
      </c>
      <c r="L112" s="206">
        <f t="shared" si="18"/>
        <v>37450</v>
      </c>
      <c r="M112" s="206">
        <f t="shared" si="18"/>
        <v>0</v>
      </c>
      <c r="N112" s="206">
        <f t="shared" si="18"/>
        <v>37630</v>
      </c>
      <c r="O112" s="206">
        <f t="shared" si="18"/>
        <v>159570.3</v>
      </c>
      <c r="P112" s="206">
        <f t="shared" si="18"/>
        <v>0</v>
      </c>
      <c r="Q112" s="206">
        <f t="shared" si="18"/>
        <v>37427.8</v>
      </c>
      <c r="R112" s="206">
        <f t="shared" si="18"/>
        <v>0</v>
      </c>
      <c r="S112" s="206">
        <f t="shared" si="18"/>
        <v>0</v>
      </c>
      <c r="T112" s="206">
        <f t="shared" si="18"/>
        <v>0</v>
      </c>
      <c r="U112" s="206">
        <f t="shared" si="18"/>
        <v>0</v>
      </c>
      <c r="V112" s="206">
        <f t="shared" si="18"/>
        <v>18852.3</v>
      </c>
      <c r="W112" s="206">
        <f t="shared" si="18"/>
        <v>23272.03</v>
      </c>
      <c r="X112" s="206">
        <f t="shared" si="18"/>
        <v>3675.15</v>
      </c>
      <c r="Y112" s="206">
        <f>SUM(C112:X112)</f>
        <v>3271712.159999999</v>
      </c>
      <c r="Z112" s="190"/>
      <c r="AA112" s="191"/>
      <c r="AB112" s="191"/>
      <c r="AD112" s="96"/>
      <c r="AG112" s="10">
        <v>1225345</v>
      </c>
      <c r="AH112" s="8" t="s">
        <v>11</v>
      </c>
      <c r="AI112" s="9" t="s">
        <v>12</v>
      </c>
      <c r="AJ112" s="10">
        <v>580960</v>
      </c>
    </row>
    <row r="113" spans="1:36" s="207" customFormat="1" ht="23.25">
      <c r="A113" s="264" t="s">
        <v>99</v>
      </c>
      <c r="B113" s="265"/>
      <c r="C113" s="206">
        <f>C112+'[3]กระดาษทำการกระทบยอด'!C113</f>
        <v>10933741.48</v>
      </c>
      <c r="D113" s="206">
        <f>D112+'[3]กระดาษทำการกระทบยอด'!D113</f>
        <v>4517061.55</v>
      </c>
      <c r="E113" s="206">
        <f>E112+'[3]กระดาษทำการกระทบยอด'!E113</f>
        <v>726933</v>
      </c>
      <c r="F113" s="206">
        <f>F112+'[3]กระดาษทำการกระทบยอด'!F113</f>
        <v>1521790.65</v>
      </c>
      <c r="G113" s="206">
        <f>G112+'[3]กระดาษทำการกระทบยอด'!G113</f>
        <v>968822.5800000001</v>
      </c>
      <c r="H113" s="206">
        <f>H112+'[3]กระดาษทำการกระทบยอด'!H113</f>
        <v>78221.29000000001</v>
      </c>
      <c r="I113" s="206">
        <f>I112+'[3]กระดาษทำการกระทบยอด'!I113</f>
        <v>224048.06000000003</v>
      </c>
      <c r="J113" s="206">
        <f>J112+'[3]กระดาษทำการกระทบยอด'!J113</f>
        <v>2925871.08</v>
      </c>
      <c r="K113" s="206">
        <f>K112+'[3]กระดาษทำการกระทบยอด'!K113</f>
        <v>0</v>
      </c>
      <c r="L113" s="206">
        <f>L112+'[3]กระดาษทำการกระทบยอด'!L113</f>
        <v>354334</v>
      </c>
      <c r="M113" s="206">
        <f>M112+'[3]กระดาษทำการกระทบยอด'!M113</f>
        <v>0</v>
      </c>
      <c r="N113" s="206">
        <f>N112+'[3]กระดาษทำการกระทบยอด'!N113</f>
        <v>440410.97</v>
      </c>
      <c r="O113" s="206">
        <f>O112+'[3]กระดาษทำการกระทบยอด'!O113</f>
        <v>1123538.3</v>
      </c>
      <c r="P113" s="206">
        <f>P112+'[3]กระดาษทำการกระทบยอด'!P113</f>
        <v>269815</v>
      </c>
      <c r="Q113" s="206">
        <f>Q112+'[3]กระดาษทำการกระทบยอด'!Q113</f>
        <v>467004.8</v>
      </c>
      <c r="R113" s="206">
        <f>R112+'[3]กระดาษทำการกระทบยอด'!R113</f>
        <v>0</v>
      </c>
      <c r="S113" s="206">
        <f>S112+'[3]กระดาษทำการกระทบยอด'!S113</f>
        <v>0</v>
      </c>
      <c r="T113" s="206">
        <f>T112+'[3]กระดาษทำการกระทบยอด'!T113</f>
        <v>140595</v>
      </c>
      <c r="U113" s="206">
        <f>U112+'[3]กระดาษทำการกระทบยอด'!U113</f>
        <v>177570</v>
      </c>
      <c r="V113" s="206">
        <f>V112+'[3]กระดาษทำการกระทบยอด'!V113</f>
        <v>245633.74</v>
      </c>
      <c r="W113" s="206">
        <f>W112+'[3]กระดาษทำการกระทบยอด'!W113</f>
        <v>447163.27</v>
      </c>
      <c r="X113" s="206">
        <f>X112+'[3]กระดาษทำการกระทบยอด'!X113</f>
        <v>31010.170000000002</v>
      </c>
      <c r="Y113" s="206">
        <f>SUM(C113:X113)</f>
        <v>25593564.939999998</v>
      </c>
      <c r="Z113" s="190"/>
      <c r="AA113" s="191"/>
      <c r="AB113" s="191"/>
      <c r="AD113" s="189">
        <f>SUM(AD112:AD112)</f>
        <v>0</v>
      </c>
      <c r="AG113" s="10">
        <v>169040</v>
      </c>
      <c r="AH113" s="8" t="s">
        <v>13</v>
      </c>
      <c r="AI113" s="9" t="s">
        <v>14</v>
      </c>
      <c r="AJ113" s="10">
        <v>42260</v>
      </c>
    </row>
    <row r="114" spans="26:36" ht="23.25">
      <c r="Z114" s="171" t="s">
        <v>88</v>
      </c>
      <c r="AA114" s="172">
        <v>0</v>
      </c>
      <c r="AB114" s="172">
        <v>0</v>
      </c>
      <c r="AD114" s="189">
        <v>0</v>
      </c>
      <c r="AG114" s="10">
        <v>226680</v>
      </c>
      <c r="AH114" s="8" t="s">
        <v>15</v>
      </c>
      <c r="AI114" s="9" t="s">
        <v>16</v>
      </c>
      <c r="AJ114" s="10">
        <v>56670</v>
      </c>
    </row>
    <row r="115" spans="26:36" ht="23.25">
      <c r="Z115" s="171" t="s">
        <v>151</v>
      </c>
      <c r="AA115" s="172">
        <v>0</v>
      </c>
      <c r="AB115" s="172">
        <v>0</v>
      </c>
      <c r="AD115" s="192"/>
      <c r="AG115" s="10">
        <v>120775</v>
      </c>
      <c r="AH115" s="8" t="s">
        <v>17</v>
      </c>
      <c r="AI115" s="9" t="s">
        <v>18</v>
      </c>
      <c r="AJ115" s="10">
        <v>25402</v>
      </c>
    </row>
    <row r="116" spans="30:36" ht="23.25">
      <c r="AD116" s="96"/>
      <c r="AG116" s="10">
        <v>1400874.58</v>
      </c>
      <c r="AH116" s="8" t="s">
        <v>19</v>
      </c>
      <c r="AI116" s="9" t="s">
        <v>20</v>
      </c>
      <c r="AJ116" s="10">
        <v>127769.67</v>
      </c>
    </row>
    <row r="117" spans="30:36" ht="23.25">
      <c r="AD117" s="96"/>
      <c r="AG117" s="10">
        <v>272501.15</v>
      </c>
      <c r="AH117" s="8" t="s">
        <v>21</v>
      </c>
      <c r="AI117" s="9" t="s">
        <v>22</v>
      </c>
      <c r="AJ117" s="10">
        <v>35337.15</v>
      </c>
    </row>
    <row r="118" spans="30:36" ht="23.25">
      <c r="AD118" s="189">
        <f>SUM(AD116:AD116)</f>
        <v>0</v>
      </c>
      <c r="AG118" s="10">
        <v>485233.3</v>
      </c>
      <c r="AH118" s="8" t="s">
        <v>23</v>
      </c>
      <c r="AI118" s="9" t="s">
        <v>24</v>
      </c>
      <c r="AJ118" s="10">
        <v>67689.26</v>
      </c>
    </row>
    <row r="119" spans="30:36" ht="23.25">
      <c r="AD119" s="189">
        <v>0</v>
      </c>
      <c r="AG119" s="10">
        <v>764400</v>
      </c>
      <c r="AH119" s="8" t="s">
        <v>25</v>
      </c>
      <c r="AI119" s="9" t="s">
        <v>26</v>
      </c>
      <c r="AJ119" s="10">
        <v>0</v>
      </c>
    </row>
    <row r="120" spans="25:36" ht="24" thickBot="1">
      <c r="Y120" s="17">
        <f>SUM(Y112:Y119)</f>
        <v>28865277.099999998</v>
      </c>
      <c r="AD120" s="192"/>
      <c r="AG120" s="10">
        <v>0</v>
      </c>
      <c r="AH120" s="8" t="s">
        <v>27</v>
      </c>
      <c r="AI120" s="9" t="s">
        <v>28</v>
      </c>
      <c r="AJ120" s="10">
        <v>0</v>
      </c>
    </row>
    <row r="121" spans="30:36" ht="24" thickTop="1">
      <c r="AD121" s="96"/>
      <c r="AG121" s="10">
        <v>140693</v>
      </c>
      <c r="AH121" s="8" t="s">
        <v>29</v>
      </c>
      <c r="AI121" s="9" t="s">
        <v>30</v>
      </c>
      <c r="AJ121" s="10">
        <v>96600</v>
      </c>
    </row>
    <row r="122" spans="30:36" ht="23.25">
      <c r="AD122" s="96"/>
      <c r="AG122" s="10">
        <v>0</v>
      </c>
      <c r="AH122" s="8" t="s">
        <v>101</v>
      </c>
      <c r="AI122" s="9" t="s">
        <v>102</v>
      </c>
      <c r="AJ122" s="10">
        <v>0</v>
      </c>
    </row>
    <row r="123" spans="30:36" ht="23.25">
      <c r="AD123" s="96"/>
      <c r="AG123" s="208">
        <f>SUM(AG112:AG122)</f>
        <v>4805542.029999999</v>
      </c>
      <c r="AH123" s="190"/>
      <c r="AI123" s="190"/>
      <c r="AJ123" s="208">
        <f>SUM(AJ112:AJ122)</f>
        <v>1032688.0800000001</v>
      </c>
    </row>
    <row r="124" ht="23.25">
      <c r="AD124" s="96"/>
    </row>
    <row r="125" ht="23.25">
      <c r="AD125" s="96"/>
    </row>
    <row r="126" ht="23.25">
      <c r="AD126" s="96"/>
    </row>
    <row r="127" ht="23.25">
      <c r="AD127" s="96"/>
    </row>
    <row r="128" ht="23.25">
      <c r="AD128" s="189">
        <f>SUM(AD121:AD126)</f>
        <v>0</v>
      </c>
    </row>
    <row r="129" ht="23.25">
      <c r="AD129" s="189">
        <v>0</v>
      </c>
    </row>
    <row r="130" ht="23.25">
      <c r="AD130" s="192"/>
    </row>
    <row r="131" ht="23.25">
      <c r="AD131" s="96"/>
    </row>
    <row r="132" ht="23.25">
      <c r="AD132" s="96"/>
    </row>
    <row r="133" ht="23.25">
      <c r="AD133" s="96"/>
    </row>
    <row r="134" ht="23.25">
      <c r="AD134" s="96">
        <v>0</v>
      </c>
    </row>
    <row r="135" ht="23.25">
      <c r="AD135" s="189">
        <f>SUM(AD131:AD134)</f>
        <v>0</v>
      </c>
    </row>
    <row r="136" ht="23.25">
      <c r="AD136" s="189">
        <v>0</v>
      </c>
    </row>
    <row r="137" ht="23.25">
      <c r="AD137" s="192"/>
    </row>
    <row r="138" ht="23.25">
      <c r="AD138" s="96"/>
    </row>
    <row r="139" ht="23.25">
      <c r="AD139" s="96"/>
    </row>
    <row r="140" ht="23.25">
      <c r="AD140" s="96"/>
    </row>
    <row r="141" ht="23.25">
      <c r="AD141" s="96"/>
    </row>
    <row r="142" ht="23.25">
      <c r="AD142" s="96"/>
    </row>
    <row r="143" ht="23.25">
      <c r="AD143" s="96"/>
    </row>
    <row r="144" ht="23.25">
      <c r="AD144" s="96"/>
    </row>
    <row r="145" ht="23.25">
      <c r="AD145" s="96"/>
    </row>
    <row r="146" ht="23.25">
      <c r="AD146" s="96"/>
    </row>
    <row r="147" ht="23.25">
      <c r="AD147" s="96"/>
    </row>
    <row r="148" ht="23.25">
      <c r="AD148" s="96"/>
    </row>
    <row r="149" ht="23.25">
      <c r="AD149" s="96"/>
    </row>
    <row r="150" ht="23.25">
      <c r="AD150" s="96"/>
    </row>
    <row r="151" ht="23.25">
      <c r="AD151" s="96"/>
    </row>
    <row r="152" ht="23.25">
      <c r="AD152" s="189">
        <f>SUM(AD138:AD151)</f>
        <v>0</v>
      </c>
    </row>
    <row r="153" ht="23.25">
      <c r="AD153" s="189">
        <v>0</v>
      </c>
    </row>
    <row r="154" ht="23.25">
      <c r="AD154" s="192"/>
    </row>
    <row r="155" ht="23.25">
      <c r="AD155" s="96"/>
    </row>
    <row r="156" ht="23.25">
      <c r="AD156" s="96"/>
    </row>
    <row r="157" ht="23.25">
      <c r="AD157" s="96"/>
    </row>
    <row r="158" ht="23.25">
      <c r="AD158" s="96"/>
    </row>
    <row r="159" ht="23.25">
      <c r="AD159" s="189">
        <f>SUM(AD155:AD158)</f>
        <v>0</v>
      </c>
    </row>
    <row r="160" ht="23.25">
      <c r="AD160" s="189">
        <v>0</v>
      </c>
    </row>
    <row r="161" ht="23.25">
      <c r="AD161" s="202"/>
    </row>
    <row r="162" ht="23.25">
      <c r="AD162" s="192"/>
    </row>
    <row r="163" ht="23.25">
      <c r="AD163" s="96"/>
    </row>
    <row r="164" ht="23.25">
      <c r="AD164" s="189">
        <f>SUM(AD163)</f>
        <v>0</v>
      </c>
    </row>
    <row r="165" ht="23.25">
      <c r="AD165" s="189">
        <v>0</v>
      </c>
    </row>
    <row r="166" ht="23.25">
      <c r="AD166" s="192"/>
    </row>
    <row r="167" ht="23.25">
      <c r="AD167" s="96">
        <v>0</v>
      </c>
    </row>
    <row r="168" ht="23.25">
      <c r="AD168" s="96"/>
    </row>
    <row r="169" ht="23.25">
      <c r="AD169" s="96"/>
    </row>
    <row r="170" ht="23.25">
      <c r="AD170" s="96"/>
    </row>
    <row r="171" ht="23.25">
      <c r="AD171" s="96">
        <v>0</v>
      </c>
    </row>
    <row r="172" ht="23.25">
      <c r="AD172" s="96"/>
    </row>
    <row r="173" ht="23.25">
      <c r="AD173" s="96"/>
    </row>
    <row r="174" ht="23.25">
      <c r="AD174" s="96"/>
    </row>
    <row r="175" ht="23.25">
      <c r="AD175" s="96"/>
    </row>
    <row r="176" ht="23.25">
      <c r="AD176" s="189">
        <f>SUM(AD167:AD175)</f>
        <v>0</v>
      </c>
    </row>
    <row r="177" ht="23.25">
      <c r="AD177" s="189">
        <v>0</v>
      </c>
    </row>
    <row r="178" ht="23.25">
      <c r="AD178" s="192"/>
    </row>
    <row r="179" ht="23.25">
      <c r="AD179" s="96"/>
    </row>
    <row r="180" ht="23.25">
      <c r="AD180" s="96"/>
    </row>
    <row r="181" ht="23.25">
      <c r="AD181" s="96"/>
    </row>
    <row r="182" ht="23.25">
      <c r="AD182" s="96"/>
    </row>
    <row r="183" ht="23.25">
      <c r="AD183" s="209"/>
    </row>
    <row r="184" ht="23.25">
      <c r="AD184" s="209"/>
    </row>
    <row r="185" ht="23.25">
      <c r="AD185" s="209"/>
    </row>
    <row r="186" ht="23.25">
      <c r="AD186" s="96"/>
    </row>
    <row r="187" ht="23.25">
      <c r="AD187" s="96"/>
    </row>
    <row r="188" ht="23.25">
      <c r="AD188" s="189">
        <f>SUM(AD179:AD186)</f>
        <v>0</v>
      </c>
    </row>
    <row r="189" ht="23.25">
      <c r="AD189" s="189">
        <v>0</v>
      </c>
    </row>
    <row r="190" ht="23.25">
      <c r="AD190" s="192"/>
    </row>
    <row r="191" ht="23.25">
      <c r="AD191" s="96">
        <v>0</v>
      </c>
    </row>
    <row r="192" ht="23.25">
      <c r="AD192" s="189">
        <f>SUM(AD191)</f>
        <v>0</v>
      </c>
    </row>
    <row r="193" ht="23.25">
      <c r="AD193" s="189">
        <v>0</v>
      </c>
    </row>
    <row r="194" ht="23.25">
      <c r="AD194" s="206" t="e">
        <f>+AD192+AD188+AD176+AD164+AD159+AD152+AD135+AD128+AD118+AD113+#REF!+#REF!</f>
        <v>#REF!</v>
      </c>
    </row>
    <row r="195" ht="23.25">
      <c r="AD195" s="206" t="e">
        <f>+AD193+AD189+AD177+AD165+AD160+AD153+AD136+AD129+AD119+AD114+#REF!+#REF!</f>
        <v>#REF!</v>
      </c>
    </row>
  </sheetData>
  <sheetProtection/>
  <mergeCells count="38">
    <mergeCell ref="A104:B104"/>
    <mergeCell ref="A80:B80"/>
    <mergeCell ref="A81:B81"/>
    <mergeCell ref="A90:B90"/>
    <mergeCell ref="Z26:AA26"/>
    <mergeCell ref="Z38:AA38"/>
    <mergeCell ref="A26:B26"/>
    <mergeCell ref="A27:B27"/>
    <mergeCell ref="A37:B37"/>
    <mergeCell ref="A38:B38"/>
    <mergeCell ref="W5:X5"/>
    <mergeCell ref="G5:H5"/>
    <mergeCell ref="L5:M5"/>
    <mergeCell ref="D5:F5"/>
    <mergeCell ref="A46:B46"/>
    <mergeCell ref="A47:B47"/>
    <mergeCell ref="A17:B17"/>
    <mergeCell ref="A18:B18"/>
    <mergeCell ref="A111:B111"/>
    <mergeCell ref="A53:B53"/>
    <mergeCell ref="A54:B54"/>
    <mergeCell ref="A91:B91"/>
    <mergeCell ref="A100:B100"/>
    <mergeCell ref="A101:B101"/>
    <mergeCell ref="A105:B105"/>
    <mergeCell ref="A110:B110"/>
    <mergeCell ref="A73:B73"/>
    <mergeCell ref="A74:B74"/>
    <mergeCell ref="A1:Y1"/>
    <mergeCell ref="A2:Y2"/>
    <mergeCell ref="A3:Y3"/>
    <mergeCell ref="Y5:Y6"/>
    <mergeCell ref="O5:R5"/>
    <mergeCell ref="T5:U5"/>
    <mergeCell ref="I5:K5"/>
    <mergeCell ref="A4:Y4"/>
    <mergeCell ref="A5:B5"/>
    <mergeCell ref="A6:B6"/>
  </mergeCells>
  <printOptions/>
  <pageMargins left="0.03937007874015748" right="0" top="0.1968503937007874" bottom="0.03937007874015748" header="0.2362204724409449" footer="0.15748031496062992"/>
  <pageSetup horizontalDpi="600" verticalDpi="600" orientation="landscape" paperSize="9" scale="49" r:id="rId1"/>
  <headerFooter alignWithMargins="0">
    <oddFooter>&amp;Cหน้าที่ &amp;P จาก &amp;N</oddFooter>
  </headerFooter>
  <rowBreaks count="2" manualBreakCount="2">
    <brk id="54" max="16" man="1"/>
    <brk id="9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378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6.7109375" style="0" customWidth="1"/>
    <col min="2" max="2" width="18.57421875" style="0" customWidth="1"/>
    <col min="3" max="3" width="18.140625" style="0" customWidth="1"/>
    <col min="4" max="4" width="18.28125" style="0" customWidth="1"/>
    <col min="5" max="5" width="18.8515625" style="0" customWidth="1"/>
    <col min="6" max="6" width="18.28125" style="0" customWidth="1"/>
    <col min="7" max="7" width="18.8515625" style="0" customWidth="1"/>
    <col min="8" max="9" width="18.7109375" style="0" customWidth="1"/>
    <col min="10" max="10" width="18.28125" style="0" customWidth="1"/>
  </cols>
  <sheetData>
    <row r="1" spans="1:32" ht="24">
      <c r="A1" s="270">
        <v>1950</v>
      </c>
      <c r="B1" s="286">
        <v>829000</v>
      </c>
      <c r="C1" s="275">
        <v>6040.3</v>
      </c>
      <c r="D1" s="275">
        <v>4627.8</v>
      </c>
      <c r="E1" s="275">
        <v>1002.3</v>
      </c>
      <c r="F1" s="275">
        <v>7343.28</v>
      </c>
      <c r="G1" s="275">
        <v>105000</v>
      </c>
      <c r="H1" s="275">
        <v>3500</v>
      </c>
      <c r="I1" s="275">
        <v>1200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4"/>
      <c r="AE1" s="274"/>
      <c r="AF1" s="274"/>
    </row>
    <row r="2" spans="1:32" ht="24">
      <c r="A2" s="291">
        <f>SUM(A1)</f>
        <v>1950</v>
      </c>
      <c r="B2" s="275">
        <v>244000</v>
      </c>
      <c r="C2" s="275">
        <v>1074.94</v>
      </c>
      <c r="D2" s="275">
        <v>675.15</v>
      </c>
      <c r="E2" s="275">
        <v>10903</v>
      </c>
      <c r="F2" s="275">
        <v>3000</v>
      </c>
      <c r="G2" s="275">
        <v>51000</v>
      </c>
      <c r="H2" s="275">
        <v>1092.58</v>
      </c>
      <c r="I2" s="275">
        <v>510</v>
      </c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4"/>
      <c r="AE2" s="274"/>
      <c r="AF2" s="274"/>
    </row>
    <row r="3" spans="1:32" ht="24">
      <c r="A3" s="289"/>
      <c r="B3" s="275">
        <v>5000</v>
      </c>
      <c r="C3" s="275">
        <v>228</v>
      </c>
      <c r="D3" s="275">
        <v>5540</v>
      </c>
      <c r="E3" s="275">
        <v>3000</v>
      </c>
      <c r="F3" s="275">
        <v>21000</v>
      </c>
      <c r="G3" s="275">
        <v>32000</v>
      </c>
      <c r="H3" s="275">
        <v>218720</v>
      </c>
      <c r="I3" s="275">
        <v>1450</v>
      </c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4"/>
      <c r="AE3" s="274"/>
      <c r="AF3" s="274"/>
    </row>
    <row r="4" spans="2:32" ht="24">
      <c r="B4" s="275">
        <v>14000</v>
      </c>
      <c r="C4" s="275">
        <v>8520</v>
      </c>
      <c r="D4" s="275">
        <v>9300</v>
      </c>
      <c r="E4" s="275">
        <v>21400</v>
      </c>
      <c r="F4" s="275">
        <v>9500</v>
      </c>
      <c r="G4" s="275">
        <v>40000</v>
      </c>
      <c r="H4" s="275">
        <v>71000</v>
      </c>
      <c r="I4" s="275">
        <v>600</v>
      </c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4"/>
      <c r="AE4" s="274"/>
      <c r="AF4" s="274"/>
    </row>
    <row r="5" spans="2:32" ht="24">
      <c r="B5" s="275">
        <v>28260</v>
      </c>
      <c r="C5" s="275">
        <v>196.88</v>
      </c>
      <c r="D5" s="275">
        <v>800</v>
      </c>
      <c r="E5" s="275">
        <v>9000</v>
      </c>
      <c r="F5" s="275">
        <v>5500</v>
      </c>
      <c r="G5" s="275">
        <v>3000</v>
      </c>
      <c r="H5" s="275">
        <v>28300</v>
      </c>
      <c r="I5" s="275">
        <v>10692</v>
      </c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4"/>
      <c r="AE5" s="274"/>
      <c r="AF5" s="274"/>
    </row>
    <row r="6" spans="2:32" ht="24">
      <c r="B6" s="275">
        <v>3587.9</v>
      </c>
      <c r="C6" s="275">
        <v>12600</v>
      </c>
      <c r="D6" s="275">
        <v>1200</v>
      </c>
      <c r="E6" s="275">
        <v>75551.56</v>
      </c>
      <c r="F6" s="275">
        <v>4000</v>
      </c>
      <c r="G6" s="275">
        <v>7000</v>
      </c>
      <c r="H6" s="275">
        <v>780785</v>
      </c>
      <c r="I6" s="277">
        <f>SUM(I1:I5)</f>
        <v>14452</v>
      </c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4"/>
      <c r="AE6" s="274"/>
      <c r="AF6" s="274"/>
    </row>
    <row r="7" spans="2:32" ht="24">
      <c r="B7" s="275">
        <v>141.24</v>
      </c>
      <c r="C7" s="275">
        <v>21840</v>
      </c>
      <c r="D7" s="275">
        <v>23272.03</v>
      </c>
      <c r="E7" s="275">
        <v>159215.2</v>
      </c>
      <c r="F7" s="275">
        <v>71000</v>
      </c>
      <c r="G7" s="275">
        <v>1500</v>
      </c>
      <c r="H7" s="275">
        <v>1420</v>
      </c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4"/>
      <c r="AE7" s="274"/>
      <c r="AF7" s="274"/>
    </row>
    <row r="8" spans="2:32" ht="24">
      <c r="B8" s="275">
        <v>8557.86</v>
      </c>
      <c r="C8" s="275">
        <v>9400</v>
      </c>
      <c r="D8" s="275">
        <v>3800</v>
      </c>
      <c r="E8" s="275">
        <v>3671.64</v>
      </c>
      <c r="F8" s="275">
        <v>123000</v>
      </c>
      <c r="G8" s="277">
        <f>SUM(G1:G7)</f>
        <v>239500</v>
      </c>
      <c r="H8" s="277">
        <f>SUM(H1:H7)</f>
        <v>1104817.58</v>
      </c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4"/>
      <c r="AE8" s="274"/>
      <c r="AF8" s="274"/>
    </row>
    <row r="9" spans="2:32" ht="24">
      <c r="B9" s="277">
        <f>SUM(B1:B8)</f>
        <v>1132547</v>
      </c>
      <c r="C9" s="275">
        <v>7000</v>
      </c>
      <c r="D9" s="275">
        <v>32243.5</v>
      </c>
      <c r="E9" s="277">
        <f>SUM(E1:E8)</f>
        <v>283743.7</v>
      </c>
      <c r="F9" s="275">
        <v>102000</v>
      </c>
      <c r="G9" s="275"/>
      <c r="H9" s="277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4"/>
      <c r="AE9" s="274"/>
      <c r="AF9" s="274"/>
    </row>
    <row r="10" spans="2:32" ht="24">
      <c r="B10" s="275"/>
      <c r="C10" s="277">
        <f>SUM(C1:C9)</f>
        <v>66900.12</v>
      </c>
      <c r="D10" s="277">
        <f>SUM(D1:D9)</f>
        <v>81458.48</v>
      </c>
      <c r="E10" s="277"/>
      <c r="F10" s="277">
        <f>SUM(F1:F9)</f>
        <v>346343.28</v>
      </c>
      <c r="G10" s="277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4"/>
      <c r="AE10" s="274"/>
      <c r="AF10" s="274"/>
    </row>
    <row r="11" spans="2:32" ht="24">
      <c r="B11" s="275"/>
      <c r="C11" s="275"/>
      <c r="D11" s="275"/>
      <c r="E11" s="275"/>
      <c r="F11" s="275"/>
      <c r="G11" s="275"/>
      <c r="H11" s="275"/>
      <c r="I11" s="275">
        <f>A2+B9+C10+D10+E9+F10+G8+H8+I6</f>
        <v>3271712.16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4"/>
      <c r="AE11" s="274"/>
      <c r="AF11" s="274"/>
    </row>
    <row r="12" spans="2:32" ht="24">
      <c r="B12" s="275"/>
      <c r="C12" s="275"/>
      <c r="D12" s="277"/>
      <c r="E12" s="277"/>
      <c r="F12" s="275"/>
      <c r="G12" s="275"/>
      <c r="H12" s="275"/>
      <c r="I12" s="277">
        <f>กระดาษทำการกระทบยอด!Y112</f>
        <v>3271712.159999999</v>
      </c>
      <c r="J12" s="277" t="s">
        <v>433</v>
      </c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4"/>
      <c r="AE12" s="274"/>
      <c r="AF12" s="274"/>
    </row>
    <row r="13" spans="2:32" ht="24">
      <c r="B13" s="275"/>
      <c r="C13" s="275"/>
      <c r="D13" s="275"/>
      <c r="E13" s="275"/>
      <c r="F13" s="275"/>
      <c r="G13" s="275"/>
      <c r="H13" s="275"/>
      <c r="I13" s="275">
        <f>I11-I12</f>
        <v>0</v>
      </c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4"/>
      <c r="AE13" s="274"/>
      <c r="AF13" s="274"/>
    </row>
    <row r="14" spans="2:32" ht="24">
      <c r="B14" s="275"/>
      <c r="C14" s="275"/>
      <c r="D14" s="275"/>
      <c r="E14" s="276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4"/>
      <c r="AE14" s="274"/>
      <c r="AF14" s="274"/>
    </row>
    <row r="15" spans="2:32" ht="24"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4"/>
      <c r="AE15" s="274"/>
      <c r="AF15" s="274"/>
    </row>
    <row r="16" spans="2:32" ht="24"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4"/>
      <c r="AE16" s="274"/>
      <c r="AF16" s="274"/>
    </row>
    <row r="17" spans="2:32" ht="24"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4"/>
      <c r="AE17" s="274"/>
      <c r="AF17" s="274"/>
    </row>
    <row r="18" spans="2:32" ht="24"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4"/>
      <c r="AE18" s="274"/>
      <c r="AF18" s="274"/>
    </row>
    <row r="19" spans="2:32" ht="24"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4"/>
      <c r="AE19" s="274"/>
      <c r="AF19" s="274"/>
    </row>
    <row r="20" spans="2:32" ht="24"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4"/>
      <c r="AE20" s="274"/>
      <c r="AF20" s="274"/>
    </row>
    <row r="21" spans="2:32" ht="24"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4"/>
      <c r="AE21" s="274"/>
      <c r="AF21" s="274"/>
    </row>
    <row r="22" spans="2:32" ht="24"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4"/>
      <c r="AE22" s="274"/>
      <c r="AF22" s="274"/>
    </row>
    <row r="23" spans="2:32" ht="24"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4"/>
      <c r="AE23" s="274"/>
      <c r="AF23" s="274"/>
    </row>
    <row r="24" spans="2:32" ht="24"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4"/>
      <c r="AE24" s="274"/>
      <c r="AF24" s="274"/>
    </row>
    <row r="25" spans="2:32" ht="24"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4"/>
      <c r="AE25" s="274"/>
      <c r="AF25" s="274"/>
    </row>
    <row r="26" spans="2:32" ht="24"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4"/>
      <c r="AE26" s="274"/>
      <c r="AF26" s="274"/>
    </row>
    <row r="27" spans="2:32" ht="24"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4"/>
      <c r="AE27" s="274"/>
      <c r="AF27" s="274"/>
    </row>
    <row r="28" spans="2:32" ht="24"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4"/>
      <c r="AE28" s="274"/>
      <c r="AF28" s="274"/>
    </row>
    <row r="29" spans="2:32" ht="24"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4"/>
      <c r="AE29" s="274"/>
      <c r="AF29" s="274"/>
    </row>
    <row r="30" spans="2:32" ht="24"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4"/>
      <c r="AE30" s="274"/>
      <c r="AF30" s="274"/>
    </row>
    <row r="31" spans="2:32" ht="24"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4"/>
      <c r="AE31" s="274"/>
      <c r="AF31" s="274"/>
    </row>
    <row r="32" spans="2:32" ht="24"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4"/>
      <c r="AE32" s="274"/>
      <c r="AF32" s="274"/>
    </row>
    <row r="33" spans="2:32" ht="24"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4"/>
      <c r="AE33" s="274"/>
      <c r="AF33" s="274"/>
    </row>
    <row r="34" spans="2:32" ht="24"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4"/>
      <c r="AE34" s="274"/>
      <c r="AF34" s="274"/>
    </row>
    <row r="35" spans="2:32" ht="24"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4"/>
      <c r="AE35" s="274"/>
      <c r="AF35" s="274"/>
    </row>
    <row r="36" spans="2:32" ht="24"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4"/>
      <c r="AE36" s="274"/>
      <c r="AF36" s="274"/>
    </row>
    <row r="37" spans="2:32" ht="24"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4"/>
      <c r="AE37" s="274"/>
      <c r="AF37" s="274"/>
    </row>
    <row r="38" spans="2:32" ht="24"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4"/>
      <c r="AE38" s="274"/>
      <c r="AF38" s="274"/>
    </row>
    <row r="39" spans="2:32" ht="24"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4"/>
      <c r="AE39" s="274"/>
      <c r="AF39" s="274"/>
    </row>
    <row r="40" spans="2:32" ht="24"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4"/>
      <c r="AE40" s="274"/>
      <c r="AF40" s="274"/>
    </row>
    <row r="41" spans="2:32" ht="24"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4"/>
      <c r="AE41" s="274"/>
      <c r="AF41" s="274"/>
    </row>
    <row r="42" spans="2:32" ht="24"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4"/>
      <c r="AE42" s="274"/>
      <c r="AF42" s="274"/>
    </row>
    <row r="43" spans="2:32" ht="24"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4"/>
      <c r="AE43" s="274"/>
      <c r="AF43" s="274"/>
    </row>
    <row r="44" spans="2:32" ht="24"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4"/>
      <c r="AE44" s="274"/>
      <c r="AF44" s="274"/>
    </row>
    <row r="45" spans="2:32" ht="24"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4"/>
      <c r="AE45" s="274"/>
      <c r="AF45" s="274"/>
    </row>
    <row r="46" spans="2:32" ht="24"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4"/>
      <c r="AE46" s="274"/>
      <c r="AF46" s="274"/>
    </row>
    <row r="47" spans="2:32" ht="24"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4"/>
      <c r="AE47" s="274"/>
      <c r="AF47" s="274"/>
    </row>
    <row r="48" spans="2:32" ht="24"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4"/>
      <c r="AE48" s="274"/>
      <c r="AF48" s="274"/>
    </row>
    <row r="49" spans="2:32" ht="24"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4"/>
      <c r="AE49" s="274"/>
      <c r="AF49" s="274"/>
    </row>
    <row r="50" spans="2:32" ht="24"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4"/>
      <c r="AE50" s="274"/>
      <c r="AF50" s="274"/>
    </row>
    <row r="51" spans="2:32" ht="24"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4"/>
      <c r="AE51" s="274"/>
      <c r="AF51" s="274"/>
    </row>
    <row r="52" spans="2:32" ht="24"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4"/>
      <c r="AE52" s="274"/>
      <c r="AF52" s="274"/>
    </row>
    <row r="53" spans="2:32" ht="24"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4"/>
      <c r="AE53" s="274"/>
      <c r="AF53" s="274"/>
    </row>
    <row r="54" spans="2:32" ht="24"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4"/>
      <c r="AE54" s="274"/>
      <c r="AF54" s="274"/>
    </row>
    <row r="55" spans="2:32" ht="24"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4"/>
      <c r="AE55" s="274"/>
      <c r="AF55" s="274"/>
    </row>
    <row r="56" spans="2:32" ht="24"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4"/>
      <c r="AE56" s="274"/>
      <c r="AF56" s="274"/>
    </row>
    <row r="57" spans="2:32" ht="24"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4"/>
      <c r="AE57" s="274"/>
      <c r="AF57" s="274"/>
    </row>
    <row r="58" spans="2:32" ht="24"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4"/>
      <c r="AE58" s="274"/>
      <c r="AF58" s="274"/>
    </row>
    <row r="59" spans="2:32" ht="24"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4"/>
      <c r="AE59" s="274"/>
      <c r="AF59" s="274"/>
    </row>
    <row r="60" spans="2:32" ht="24"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4"/>
      <c r="AE60" s="274"/>
      <c r="AF60" s="274"/>
    </row>
    <row r="61" spans="2:32" ht="24"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4"/>
      <c r="AE61" s="274"/>
      <c r="AF61" s="274"/>
    </row>
    <row r="62" spans="2:32" ht="24"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4"/>
      <c r="AE62" s="274"/>
      <c r="AF62" s="274"/>
    </row>
    <row r="63" spans="2:32" ht="24"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4"/>
      <c r="AE63" s="274"/>
      <c r="AF63" s="274"/>
    </row>
    <row r="64" spans="2:32" ht="24"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4"/>
      <c r="AE64" s="274"/>
      <c r="AF64" s="274"/>
    </row>
    <row r="65" spans="2:32" ht="24"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4"/>
      <c r="AE65" s="274"/>
      <c r="AF65" s="274"/>
    </row>
    <row r="66" spans="2:32" ht="24"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4"/>
      <c r="AE66" s="274"/>
      <c r="AF66" s="274"/>
    </row>
    <row r="67" spans="2:32" ht="24"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4"/>
      <c r="AE67" s="274"/>
      <c r="AF67" s="274"/>
    </row>
    <row r="68" spans="2:32" ht="24"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4"/>
      <c r="AE68" s="274"/>
      <c r="AF68" s="274"/>
    </row>
    <row r="69" spans="2:32" ht="24"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4"/>
      <c r="AE69" s="274"/>
      <c r="AF69" s="274"/>
    </row>
    <row r="70" spans="2:32" ht="24"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4"/>
      <c r="AE70" s="274"/>
      <c r="AF70" s="274"/>
    </row>
    <row r="71" spans="2:32" ht="24"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4"/>
      <c r="AE71" s="274"/>
      <c r="AF71" s="274"/>
    </row>
    <row r="72" spans="2:32" ht="24"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4"/>
      <c r="AE72" s="274"/>
      <c r="AF72" s="274"/>
    </row>
    <row r="73" spans="2:32" ht="24"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4"/>
      <c r="AE73" s="274"/>
      <c r="AF73" s="274"/>
    </row>
    <row r="74" spans="2:32" ht="24"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4"/>
      <c r="AE74" s="274"/>
      <c r="AF74" s="274"/>
    </row>
    <row r="75" spans="2:32" ht="24"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4"/>
      <c r="AE75" s="274"/>
      <c r="AF75" s="274"/>
    </row>
    <row r="76" spans="2:32" ht="24"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4"/>
      <c r="AE76" s="274"/>
      <c r="AF76" s="274"/>
    </row>
    <row r="77" spans="2:32" ht="24"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4"/>
      <c r="AE77" s="274"/>
      <c r="AF77" s="274"/>
    </row>
    <row r="78" spans="2:32" ht="24"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4"/>
      <c r="AE78" s="274"/>
      <c r="AF78" s="274"/>
    </row>
    <row r="79" spans="2:32" ht="24"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4"/>
      <c r="AE79" s="274"/>
      <c r="AF79" s="274"/>
    </row>
    <row r="80" spans="2:32" ht="24"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4"/>
      <c r="AE80" s="274"/>
      <c r="AF80" s="274"/>
    </row>
    <row r="81" spans="2:32" ht="24"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4"/>
      <c r="AE81" s="274"/>
      <c r="AF81" s="274"/>
    </row>
    <row r="82" spans="2:32" ht="24"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4"/>
      <c r="AE82" s="274"/>
      <c r="AF82" s="274"/>
    </row>
    <row r="83" spans="2:32" ht="24"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4"/>
      <c r="AE83" s="274"/>
      <c r="AF83" s="274"/>
    </row>
    <row r="84" spans="2:32" ht="24"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4"/>
      <c r="AE84" s="274"/>
      <c r="AF84" s="274"/>
    </row>
    <row r="85" spans="2:32" ht="24"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4"/>
      <c r="AE85" s="274"/>
      <c r="AF85" s="274"/>
    </row>
    <row r="86" spans="2:32" ht="24"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4"/>
      <c r="AE86" s="274"/>
      <c r="AF86" s="274"/>
    </row>
    <row r="87" spans="2:32" ht="24"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4"/>
      <c r="AE87" s="274"/>
      <c r="AF87" s="274"/>
    </row>
    <row r="88" spans="2:32" ht="24"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4"/>
      <c r="AE88" s="274"/>
      <c r="AF88" s="274"/>
    </row>
    <row r="89" spans="2:32" ht="24"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4"/>
      <c r="AE89" s="274"/>
      <c r="AF89" s="274"/>
    </row>
    <row r="90" spans="2:32" ht="24"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4"/>
      <c r="AE90" s="274"/>
      <c r="AF90" s="274"/>
    </row>
    <row r="91" spans="2:32" ht="24"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4"/>
      <c r="AE91" s="274"/>
      <c r="AF91" s="274"/>
    </row>
    <row r="92" spans="2:32" ht="24"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4"/>
      <c r="AE92" s="274"/>
      <c r="AF92" s="274"/>
    </row>
    <row r="93" spans="2:32" ht="24"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4"/>
      <c r="AE93" s="274"/>
      <c r="AF93" s="274"/>
    </row>
    <row r="94" spans="2:32" ht="24"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4"/>
      <c r="AE94" s="274"/>
      <c r="AF94" s="274"/>
    </row>
    <row r="95" spans="2:32" ht="24"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4"/>
      <c r="AE95" s="274"/>
      <c r="AF95" s="274"/>
    </row>
    <row r="96" spans="2:32" ht="24"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4"/>
      <c r="AE96" s="274"/>
      <c r="AF96" s="274"/>
    </row>
    <row r="97" spans="2:32" ht="24"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4"/>
      <c r="AE97" s="274"/>
      <c r="AF97" s="274"/>
    </row>
    <row r="98" spans="2:32" ht="24"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4"/>
      <c r="AE98" s="274"/>
      <c r="AF98" s="274"/>
    </row>
    <row r="99" spans="2:32" ht="24"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4"/>
      <c r="AE99" s="274"/>
      <c r="AF99" s="274"/>
    </row>
    <row r="100" spans="2:32" ht="24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4"/>
      <c r="AE100" s="274"/>
      <c r="AF100" s="274"/>
    </row>
    <row r="101" spans="2:32" ht="24"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4"/>
      <c r="AE101" s="274"/>
      <c r="AF101" s="274"/>
    </row>
    <row r="102" spans="2:32" ht="24"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4"/>
      <c r="AE102" s="274"/>
      <c r="AF102" s="274"/>
    </row>
    <row r="103" spans="2:32" ht="24"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4"/>
      <c r="AE103" s="274"/>
      <c r="AF103" s="274"/>
    </row>
    <row r="104" spans="2:32" ht="24"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4"/>
      <c r="AE104" s="274"/>
      <c r="AF104" s="274"/>
    </row>
    <row r="105" spans="2:32" ht="24"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4"/>
      <c r="AE105" s="274"/>
      <c r="AF105" s="274"/>
    </row>
    <row r="106" spans="2:32" ht="24"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4"/>
      <c r="AE106" s="274"/>
      <c r="AF106" s="274"/>
    </row>
    <row r="107" spans="2:32" ht="24"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4"/>
      <c r="AE107" s="274"/>
      <c r="AF107" s="274"/>
    </row>
    <row r="108" spans="2:32" ht="24"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4"/>
      <c r="AE108" s="274"/>
      <c r="AF108" s="274"/>
    </row>
    <row r="109" spans="2:32" ht="24"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4"/>
      <c r="AE109" s="274"/>
      <c r="AF109" s="274"/>
    </row>
    <row r="110" spans="2:32" ht="24"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4"/>
      <c r="AE110" s="274"/>
      <c r="AF110" s="274"/>
    </row>
    <row r="111" spans="2:32" ht="24"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4"/>
      <c r="AE111" s="274"/>
      <c r="AF111" s="274"/>
    </row>
    <row r="112" spans="2:32" ht="24"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4"/>
      <c r="AE112" s="274"/>
      <c r="AF112" s="274"/>
    </row>
    <row r="113" spans="2:32" ht="24"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4"/>
      <c r="AE113" s="274"/>
      <c r="AF113" s="274"/>
    </row>
    <row r="114" spans="2:32" ht="24"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4"/>
      <c r="AE114" s="274"/>
      <c r="AF114" s="274"/>
    </row>
    <row r="115" spans="2:32" ht="24"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4"/>
      <c r="AE115" s="274"/>
      <c r="AF115" s="274"/>
    </row>
    <row r="116" spans="2:32" ht="24"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4"/>
      <c r="AE116" s="274"/>
      <c r="AF116" s="274"/>
    </row>
    <row r="117" spans="2:32" ht="24"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4"/>
      <c r="AE117" s="274"/>
      <c r="AF117" s="274"/>
    </row>
    <row r="118" spans="2:32" ht="24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4"/>
      <c r="AE118" s="274"/>
      <c r="AF118" s="274"/>
    </row>
    <row r="119" spans="2:32" ht="24"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  <c r="AC119" s="275"/>
      <c r="AD119" s="274"/>
      <c r="AE119" s="274"/>
      <c r="AF119" s="274"/>
    </row>
    <row r="120" spans="2:32" ht="24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4"/>
      <c r="AE120" s="274"/>
      <c r="AF120" s="274"/>
    </row>
    <row r="121" spans="2:32" ht="24"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4"/>
      <c r="AE121" s="274"/>
      <c r="AF121" s="274"/>
    </row>
    <row r="122" spans="2:32" ht="24"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4"/>
      <c r="AE122" s="274"/>
      <c r="AF122" s="274"/>
    </row>
    <row r="123" spans="2:32" ht="24"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4"/>
      <c r="AE123" s="274"/>
      <c r="AF123" s="274"/>
    </row>
    <row r="124" spans="2:32" ht="24"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4"/>
      <c r="AE124" s="274"/>
      <c r="AF124" s="274"/>
    </row>
    <row r="125" spans="2:32" ht="24"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4"/>
      <c r="AE125" s="274"/>
      <c r="AF125" s="274"/>
    </row>
    <row r="126" spans="2:32" ht="24"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/>
      <c r="AA126" s="275"/>
      <c r="AB126" s="275"/>
      <c r="AC126" s="275"/>
      <c r="AD126" s="274"/>
      <c r="AE126" s="274"/>
      <c r="AF126" s="274"/>
    </row>
    <row r="127" spans="2:32" ht="24"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/>
      <c r="AA127" s="275"/>
      <c r="AB127" s="275"/>
      <c r="AC127" s="275"/>
      <c r="AD127" s="274"/>
      <c r="AE127" s="274"/>
      <c r="AF127" s="274"/>
    </row>
    <row r="128" spans="2:32" ht="24"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5"/>
      <c r="AA128" s="275"/>
      <c r="AB128" s="275"/>
      <c r="AC128" s="275"/>
      <c r="AD128" s="274"/>
      <c r="AE128" s="274"/>
      <c r="AF128" s="274"/>
    </row>
    <row r="129" spans="2:32" ht="24"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4"/>
      <c r="AE129" s="274"/>
      <c r="AF129" s="274"/>
    </row>
    <row r="130" spans="2:32" ht="24"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5"/>
      <c r="AD130" s="274"/>
      <c r="AE130" s="274"/>
      <c r="AF130" s="274"/>
    </row>
    <row r="131" spans="2:32" ht="24"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/>
      <c r="AA131" s="275"/>
      <c r="AB131" s="275"/>
      <c r="AC131" s="275"/>
      <c r="AD131" s="274"/>
      <c r="AE131" s="274"/>
      <c r="AF131" s="274"/>
    </row>
    <row r="132" spans="2:32" ht="24"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4"/>
      <c r="AE132" s="274"/>
      <c r="AF132" s="274"/>
    </row>
    <row r="133" spans="2:32" ht="24">
      <c r="B133" s="275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/>
      <c r="AA133" s="275"/>
      <c r="AB133" s="275"/>
      <c r="AC133" s="275"/>
      <c r="AD133" s="274"/>
      <c r="AE133" s="274"/>
      <c r="AF133" s="274"/>
    </row>
    <row r="134" spans="2:32" ht="24">
      <c r="B134" s="275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74"/>
      <c r="AE134" s="274"/>
      <c r="AF134" s="274"/>
    </row>
    <row r="135" spans="2:32" ht="24"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4"/>
      <c r="AE135" s="274"/>
      <c r="AF135" s="274"/>
    </row>
    <row r="136" spans="2:32" ht="24"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75"/>
      <c r="AA136" s="275"/>
      <c r="AB136" s="275"/>
      <c r="AC136" s="275"/>
      <c r="AD136" s="274"/>
      <c r="AE136" s="274"/>
      <c r="AF136" s="274"/>
    </row>
    <row r="137" spans="2:32" ht="24"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  <c r="Y137" s="275"/>
      <c r="Z137" s="275"/>
      <c r="AA137" s="275"/>
      <c r="AB137" s="275"/>
      <c r="AC137" s="275"/>
      <c r="AD137" s="274"/>
      <c r="AE137" s="274"/>
      <c r="AF137" s="274"/>
    </row>
    <row r="138" spans="2:32" ht="24"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5"/>
      <c r="AD138" s="274"/>
      <c r="AE138" s="274"/>
      <c r="AF138" s="274"/>
    </row>
    <row r="139" spans="2:32" ht="24"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  <c r="AC139" s="275"/>
      <c r="AD139" s="274"/>
      <c r="AE139" s="274"/>
      <c r="AF139" s="274"/>
    </row>
    <row r="140" spans="2:32" ht="24">
      <c r="B140" s="275"/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4"/>
      <c r="AE140" s="274"/>
      <c r="AF140" s="274"/>
    </row>
    <row r="141" spans="2:32" ht="24"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75"/>
      <c r="AA141" s="275"/>
      <c r="AB141" s="275"/>
      <c r="AC141" s="275"/>
      <c r="AD141" s="274"/>
      <c r="AE141" s="274"/>
      <c r="AF141" s="274"/>
    </row>
    <row r="142" spans="2:32" ht="24"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Z142" s="275"/>
      <c r="AA142" s="275"/>
      <c r="AB142" s="275"/>
      <c r="AC142" s="275"/>
      <c r="AD142" s="274"/>
      <c r="AE142" s="274"/>
      <c r="AF142" s="274"/>
    </row>
    <row r="143" spans="2:32" ht="24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75"/>
      <c r="AA143" s="275"/>
      <c r="AB143" s="275"/>
      <c r="AC143" s="275"/>
      <c r="AD143" s="274"/>
      <c r="AE143" s="274"/>
      <c r="AF143" s="274"/>
    </row>
    <row r="144" spans="2:32" ht="24"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  <c r="AD144" s="274"/>
      <c r="AE144" s="274"/>
      <c r="AF144" s="274"/>
    </row>
    <row r="145" spans="2:32" ht="24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4"/>
      <c r="AE145" s="274"/>
      <c r="AF145" s="274"/>
    </row>
    <row r="146" spans="2:32" ht="24"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4"/>
      <c r="AE146" s="274"/>
      <c r="AF146" s="274"/>
    </row>
    <row r="147" spans="2:32" ht="24"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4"/>
      <c r="AE147" s="274"/>
      <c r="AF147" s="274"/>
    </row>
    <row r="148" spans="2:32" ht="24"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5"/>
      <c r="AB148" s="275"/>
      <c r="AC148" s="275"/>
      <c r="AD148" s="274"/>
      <c r="AE148" s="274"/>
      <c r="AF148" s="274"/>
    </row>
    <row r="149" spans="2:32" ht="24"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5"/>
      <c r="AD149" s="274"/>
      <c r="AE149" s="274"/>
      <c r="AF149" s="274"/>
    </row>
    <row r="150" spans="2:32" ht="24"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4"/>
      <c r="AE150" s="274"/>
      <c r="AF150" s="274"/>
    </row>
    <row r="151" spans="2:32" ht="24"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4"/>
      <c r="AE151" s="274"/>
      <c r="AF151" s="274"/>
    </row>
    <row r="152" spans="2:32" ht="24"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4"/>
      <c r="AE152" s="274"/>
      <c r="AF152" s="274"/>
    </row>
    <row r="153" spans="2:32" ht="24">
      <c r="B153" s="275"/>
      <c r="C153" s="275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4"/>
      <c r="AE153" s="274"/>
      <c r="AF153" s="274"/>
    </row>
    <row r="154" spans="2:32" ht="24"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4"/>
      <c r="AE154" s="274"/>
      <c r="AF154" s="274"/>
    </row>
    <row r="155" spans="2:32" ht="24">
      <c r="B155" s="275"/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274"/>
      <c r="AE155" s="274"/>
      <c r="AF155" s="274"/>
    </row>
    <row r="156" spans="2:32" ht="24"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5"/>
      <c r="AD156" s="274"/>
      <c r="AE156" s="274"/>
      <c r="AF156" s="274"/>
    </row>
    <row r="157" spans="2:32" ht="24"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5"/>
      <c r="AC157" s="275"/>
      <c r="AD157" s="274"/>
      <c r="AE157" s="274"/>
      <c r="AF157" s="274"/>
    </row>
    <row r="158" spans="2:32" ht="24"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  <c r="AD158" s="274"/>
      <c r="AE158" s="274"/>
      <c r="AF158" s="274"/>
    </row>
    <row r="159" spans="2:32" ht="24"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75"/>
      <c r="AA159" s="275"/>
      <c r="AB159" s="275"/>
      <c r="AC159" s="275"/>
      <c r="AD159" s="274"/>
      <c r="AE159" s="274"/>
      <c r="AF159" s="274"/>
    </row>
    <row r="160" spans="2:32" ht="24">
      <c r="B160" s="275"/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75"/>
      <c r="Z160" s="275"/>
      <c r="AA160" s="275"/>
      <c r="AB160" s="275"/>
      <c r="AC160" s="275"/>
      <c r="AD160" s="274"/>
      <c r="AE160" s="274"/>
      <c r="AF160" s="274"/>
    </row>
    <row r="161" spans="2:32" ht="24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5"/>
      <c r="Z161" s="275"/>
      <c r="AA161" s="275"/>
      <c r="AB161" s="275"/>
      <c r="AC161" s="275"/>
      <c r="AD161" s="274"/>
      <c r="AE161" s="274"/>
      <c r="AF161" s="274"/>
    </row>
    <row r="162" spans="2:32" ht="24">
      <c r="B162" s="275"/>
      <c r="C162" s="275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5"/>
      <c r="AB162" s="275"/>
      <c r="AC162" s="275"/>
      <c r="AD162" s="274"/>
      <c r="AE162" s="274"/>
      <c r="AF162" s="274"/>
    </row>
    <row r="163" spans="2:32" ht="24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4"/>
      <c r="AE163" s="274"/>
      <c r="AF163" s="274"/>
    </row>
    <row r="164" spans="2:32" ht="24"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4"/>
      <c r="AE164" s="274"/>
      <c r="AF164" s="274"/>
    </row>
    <row r="165" spans="2:32" ht="24">
      <c r="B165" s="275"/>
      <c r="C165" s="275"/>
      <c r="D165" s="275"/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  <c r="X165" s="275"/>
      <c r="Y165" s="275"/>
      <c r="Z165" s="275"/>
      <c r="AA165" s="275"/>
      <c r="AB165" s="275"/>
      <c r="AC165" s="275"/>
      <c r="AD165" s="274"/>
      <c r="AE165" s="274"/>
      <c r="AF165" s="274"/>
    </row>
    <row r="166" spans="2:32" ht="24">
      <c r="B166" s="275"/>
      <c r="C166" s="275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  <c r="X166" s="275"/>
      <c r="Y166" s="275"/>
      <c r="Z166" s="275"/>
      <c r="AA166" s="275"/>
      <c r="AB166" s="275"/>
      <c r="AC166" s="275"/>
      <c r="AD166" s="274"/>
      <c r="AE166" s="274"/>
      <c r="AF166" s="274"/>
    </row>
    <row r="167" spans="2:32" ht="24">
      <c r="B167" s="275"/>
      <c r="C167" s="275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5"/>
      <c r="Y167" s="275"/>
      <c r="Z167" s="275"/>
      <c r="AA167" s="275"/>
      <c r="AB167" s="275"/>
      <c r="AC167" s="275"/>
      <c r="AD167" s="274"/>
      <c r="AE167" s="274"/>
      <c r="AF167" s="274"/>
    </row>
    <row r="168" spans="2:32" ht="24">
      <c r="B168" s="275"/>
      <c r="C168" s="275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275"/>
      <c r="AA168" s="275"/>
      <c r="AB168" s="275"/>
      <c r="AC168" s="275"/>
      <c r="AD168" s="274"/>
      <c r="AE168" s="274"/>
      <c r="AF168" s="274"/>
    </row>
    <row r="169" spans="2:32" ht="24"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  <c r="AC169" s="275"/>
      <c r="AD169" s="274"/>
      <c r="AE169" s="274"/>
      <c r="AF169" s="274"/>
    </row>
    <row r="170" spans="2:32" ht="24"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4"/>
      <c r="AE170" s="274"/>
      <c r="AF170" s="274"/>
    </row>
    <row r="171" spans="2:32" ht="24">
      <c r="B171" s="275"/>
      <c r="C171" s="275"/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  <c r="Y171" s="275"/>
      <c r="Z171" s="275"/>
      <c r="AA171" s="275"/>
      <c r="AB171" s="275"/>
      <c r="AC171" s="275"/>
      <c r="AD171" s="274"/>
      <c r="AE171" s="274"/>
      <c r="AF171" s="274"/>
    </row>
    <row r="172" spans="2:32" ht="24">
      <c r="B172" s="275"/>
      <c r="C172" s="275"/>
      <c r="D172" s="275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  <c r="X172" s="275"/>
      <c r="Y172" s="275"/>
      <c r="Z172" s="275"/>
      <c r="AA172" s="275"/>
      <c r="AB172" s="275"/>
      <c r="AC172" s="275"/>
      <c r="AD172" s="274"/>
      <c r="AE172" s="274"/>
      <c r="AF172" s="274"/>
    </row>
    <row r="173" spans="2:32" ht="24">
      <c r="B173" s="275"/>
      <c r="C173" s="275"/>
      <c r="D173" s="275"/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75"/>
      <c r="AA173" s="275"/>
      <c r="AB173" s="275"/>
      <c r="AC173" s="275"/>
      <c r="AD173" s="274"/>
      <c r="AE173" s="274"/>
      <c r="AF173" s="274"/>
    </row>
    <row r="174" spans="2:32" ht="24">
      <c r="B174" s="275"/>
      <c r="C174" s="275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  <c r="AC174" s="275"/>
      <c r="AD174" s="274"/>
      <c r="AE174" s="274"/>
      <c r="AF174" s="274"/>
    </row>
    <row r="175" spans="2:32" ht="24">
      <c r="B175" s="275"/>
      <c r="C175" s="275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/>
      <c r="AA175" s="275"/>
      <c r="AB175" s="275"/>
      <c r="AC175" s="275"/>
      <c r="AD175" s="274"/>
      <c r="AE175" s="274"/>
      <c r="AF175" s="274"/>
    </row>
    <row r="176" spans="2:32" ht="24"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4"/>
      <c r="AE176" s="274"/>
      <c r="AF176" s="274"/>
    </row>
    <row r="177" spans="2:32" ht="24">
      <c r="B177" s="275"/>
      <c r="C177" s="275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5"/>
      <c r="Z177" s="275"/>
      <c r="AA177" s="275"/>
      <c r="AB177" s="275"/>
      <c r="AC177" s="275"/>
      <c r="AD177" s="274"/>
      <c r="AE177" s="274"/>
      <c r="AF177" s="274"/>
    </row>
    <row r="178" spans="2:32" ht="24">
      <c r="B178" s="274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74"/>
      <c r="Z178" s="274"/>
      <c r="AA178" s="274"/>
      <c r="AB178" s="274"/>
      <c r="AC178" s="274"/>
      <c r="AD178" s="274"/>
      <c r="AE178" s="274"/>
      <c r="AF178" s="274"/>
    </row>
    <row r="179" spans="2:32" ht="24"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  <c r="AE179" s="274"/>
      <c r="AF179" s="274"/>
    </row>
    <row r="180" spans="2:32" ht="24">
      <c r="B180" s="274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  <c r="AF180" s="274"/>
    </row>
    <row r="181" spans="2:32" ht="24"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</row>
    <row r="182" spans="2:32" ht="24">
      <c r="B182" s="274"/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  <c r="Z182" s="274"/>
      <c r="AA182" s="274"/>
      <c r="AB182" s="274"/>
      <c r="AC182" s="274"/>
      <c r="AD182" s="274"/>
      <c r="AE182" s="274"/>
      <c r="AF182" s="274"/>
    </row>
    <row r="183" spans="2:32" ht="24">
      <c r="B183" s="274"/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  <c r="Z183" s="274"/>
      <c r="AA183" s="274"/>
      <c r="AB183" s="274"/>
      <c r="AC183" s="274"/>
      <c r="AD183" s="274"/>
      <c r="AE183" s="274"/>
      <c r="AF183" s="274"/>
    </row>
    <row r="184" spans="2:32" ht="24">
      <c r="B184" s="274"/>
      <c r="C184" s="274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  <c r="X184" s="274"/>
      <c r="Y184" s="274"/>
      <c r="Z184" s="274"/>
      <c r="AA184" s="274"/>
      <c r="AB184" s="274"/>
      <c r="AC184" s="274"/>
      <c r="AD184" s="274"/>
      <c r="AE184" s="274"/>
      <c r="AF184" s="274"/>
    </row>
    <row r="185" spans="2:32" ht="24">
      <c r="B185" s="274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74"/>
      <c r="U185" s="274"/>
      <c r="V185" s="274"/>
      <c r="W185" s="274"/>
      <c r="X185" s="274"/>
      <c r="Y185" s="274"/>
      <c r="Z185" s="274"/>
      <c r="AA185" s="274"/>
      <c r="AB185" s="274"/>
      <c r="AC185" s="274"/>
      <c r="AD185" s="274"/>
      <c r="AE185" s="274"/>
      <c r="AF185" s="274"/>
    </row>
    <row r="186" spans="2:32" ht="24"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  <c r="AD186" s="274"/>
      <c r="AE186" s="274"/>
      <c r="AF186" s="274"/>
    </row>
    <row r="187" spans="2:32" ht="24">
      <c r="B187" s="274"/>
      <c r="C187" s="274"/>
      <c r="D187" s="274"/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4"/>
      <c r="U187" s="274"/>
      <c r="V187" s="274"/>
      <c r="W187" s="274"/>
      <c r="X187" s="274"/>
      <c r="Y187" s="274"/>
      <c r="Z187" s="274"/>
      <c r="AA187" s="274"/>
      <c r="AB187" s="274"/>
      <c r="AC187" s="274"/>
      <c r="AD187" s="274"/>
      <c r="AE187" s="274"/>
      <c r="AF187" s="274"/>
    </row>
    <row r="188" spans="2:32" ht="24">
      <c r="B188" s="274"/>
      <c r="C188" s="274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  <c r="Z188" s="274"/>
      <c r="AA188" s="274"/>
      <c r="AB188" s="274"/>
      <c r="AC188" s="274"/>
      <c r="AD188" s="274"/>
      <c r="AE188" s="274"/>
      <c r="AF188" s="274"/>
    </row>
    <row r="189" spans="2:32" ht="24"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  <c r="X189" s="274"/>
      <c r="Y189" s="274"/>
      <c r="Z189" s="274"/>
      <c r="AA189" s="274"/>
      <c r="AB189" s="274"/>
      <c r="AC189" s="274"/>
      <c r="AD189" s="274"/>
      <c r="AE189" s="274"/>
      <c r="AF189" s="274"/>
    </row>
    <row r="190" spans="2:32" ht="24">
      <c r="B190" s="274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274"/>
      <c r="T190" s="274"/>
      <c r="U190" s="274"/>
      <c r="V190" s="274"/>
      <c r="W190" s="274"/>
      <c r="X190" s="274"/>
      <c r="Y190" s="274"/>
      <c r="Z190" s="274"/>
      <c r="AA190" s="274"/>
      <c r="AB190" s="274"/>
      <c r="AC190" s="274"/>
      <c r="AD190" s="274"/>
      <c r="AE190" s="274"/>
      <c r="AF190" s="274"/>
    </row>
    <row r="191" spans="2:32" ht="24">
      <c r="B191" s="274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  <c r="X191" s="274"/>
      <c r="Y191" s="274"/>
      <c r="Z191" s="274"/>
      <c r="AA191" s="274"/>
      <c r="AB191" s="274"/>
      <c r="AC191" s="274"/>
      <c r="AD191" s="274"/>
      <c r="AE191" s="274"/>
      <c r="AF191" s="274"/>
    </row>
    <row r="192" spans="2:32" ht="24">
      <c r="B192" s="274"/>
      <c r="C192" s="274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4"/>
      <c r="X192" s="274"/>
      <c r="Y192" s="274"/>
      <c r="Z192" s="274"/>
      <c r="AA192" s="274"/>
      <c r="AB192" s="274"/>
      <c r="AC192" s="274"/>
      <c r="AD192" s="274"/>
      <c r="AE192" s="274"/>
      <c r="AF192" s="274"/>
    </row>
    <row r="193" spans="2:32" ht="24"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274"/>
      <c r="AE193" s="274"/>
      <c r="AF193" s="274"/>
    </row>
    <row r="194" spans="2:32" ht="24">
      <c r="B194" s="274"/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4"/>
      <c r="X194" s="274"/>
      <c r="Y194" s="274"/>
      <c r="Z194" s="274"/>
      <c r="AA194" s="274"/>
      <c r="AB194" s="274"/>
      <c r="AC194" s="274"/>
      <c r="AD194" s="274"/>
      <c r="AE194" s="274"/>
      <c r="AF194" s="274"/>
    </row>
    <row r="195" spans="2:32" ht="24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4"/>
      <c r="Y195" s="274"/>
      <c r="Z195" s="274"/>
      <c r="AA195" s="274"/>
      <c r="AB195" s="274"/>
      <c r="AC195" s="274"/>
      <c r="AD195" s="274"/>
      <c r="AE195" s="274"/>
      <c r="AF195" s="274"/>
    </row>
    <row r="196" spans="2:32" ht="24"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  <c r="X196" s="274"/>
      <c r="Y196" s="274"/>
      <c r="Z196" s="274"/>
      <c r="AA196" s="274"/>
      <c r="AB196" s="274"/>
      <c r="AC196" s="274"/>
      <c r="AD196" s="274"/>
      <c r="AE196" s="274"/>
      <c r="AF196" s="274"/>
    </row>
    <row r="197" spans="2:32" ht="24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4"/>
      <c r="X197" s="274"/>
      <c r="Y197" s="274"/>
      <c r="Z197" s="274"/>
      <c r="AA197" s="274"/>
      <c r="AB197" s="274"/>
      <c r="AC197" s="274"/>
      <c r="AD197" s="274"/>
      <c r="AE197" s="274"/>
      <c r="AF197" s="274"/>
    </row>
    <row r="198" spans="2:32" ht="24">
      <c r="B198" s="274"/>
      <c r="C198" s="274"/>
      <c r="D198" s="274"/>
      <c r="E198" s="274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4"/>
      <c r="X198" s="274"/>
      <c r="Y198" s="274"/>
      <c r="Z198" s="274"/>
      <c r="AA198" s="274"/>
      <c r="AB198" s="274"/>
      <c r="AC198" s="274"/>
      <c r="AD198" s="274"/>
      <c r="AE198" s="274"/>
      <c r="AF198" s="274"/>
    </row>
    <row r="199" spans="2:32" ht="24">
      <c r="B199" s="274"/>
      <c r="C199" s="274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74"/>
      <c r="U199" s="274"/>
      <c r="V199" s="274"/>
      <c r="W199" s="274"/>
      <c r="X199" s="274"/>
      <c r="Y199" s="274"/>
      <c r="Z199" s="274"/>
      <c r="AA199" s="274"/>
      <c r="AB199" s="274"/>
      <c r="AC199" s="274"/>
      <c r="AD199" s="274"/>
      <c r="AE199" s="274"/>
      <c r="AF199" s="274"/>
    </row>
    <row r="200" spans="2:32" ht="24">
      <c r="B200" s="274"/>
      <c r="C200" s="274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274"/>
      <c r="T200" s="274"/>
      <c r="U200" s="274"/>
      <c r="V200" s="274"/>
      <c r="W200" s="274"/>
      <c r="X200" s="274"/>
      <c r="Y200" s="274"/>
      <c r="Z200" s="274"/>
      <c r="AA200" s="274"/>
      <c r="AB200" s="274"/>
      <c r="AC200" s="274"/>
      <c r="AD200" s="274"/>
      <c r="AE200" s="274"/>
      <c r="AF200" s="274"/>
    </row>
    <row r="201" spans="2:32" ht="24">
      <c r="B201" s="274"/>
      <c r="C201" s="274"/>
      <c r="D201" s="274"/>
      <c r="E201" s="274"/>
      <c r="F201" s="274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  <c r="T201" s="274"/>
      <c r="U201" s="274"/>
      <c r="V201" s="274"/>
      <c r="W201" s="274"/>
      <c r="X201" s="274"/>
      <c r="Y201" s="274"/>
      <c r="Z201" s="274"/>
      <c r="AA201" s="274"/>
      <c r="AB201" s="274"/>
      <c r="AC201" s="274"/>
      <c r="AD201" s="274"/>
      <c r="AE201" s="274"/>
      <c r="AF201" s="274"/>
    </row>
    <row r="202" spans="2:32" ht="24">
      <c r="B202" s="274"/>
      <c r="C202" s="274"/>
      <c r="D202" s="274"/>
      <c r="E202" s="274"/>
      <c r="F202" s="274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74"/>
      <c r="U202" s="274"/>
      <c r="V202" s="274"/>
      <c r="W202" s="274"/>
      <c r="X202" s="274"/>
      <c r="Y202" s="274"/>
      <c r="Z202" s="274"/>
      <c r="AA202" s="274"/>
      <c r="AB202" s="274"/>
      <c r="AC202" s="274"/>
      <c r="AD202" s="274"/>
      <c r="AE202" s="274"/>
      <c r="AF202" s="274"/>
    </row>
    <row r="203" spans="2:32" ht="24">
      <c r="B203" s="274"/>
      <c r="C203" s="274"/>
      <c r="D203" s="274"/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74"/>
      <c r="U203" s="274"/>
      <c r="V203" s="274"/>
      <c r="W203" s="274"/>
      <c r="X203" s="274"/>
      <c r="Y203" s="274"/>
      <c r="Z203" s="274"/>
      <c r="AA203" s="274"/>
      <c r="AB203" s="274"/>
      <c r="AC203" s="274"/>
      <c r="AD203" s="274"/>
      <c r="AE203" s="274"/>
      <c r="AF203" s="274"/>
    </row>
    <row r="204" spans="2:32" ht="24">
      <c r="B204" s="274"/>
      <c r="C204" s="274"/>
      <c r="D204" s="274"/>
      <c r="E204" s="274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4"/>
      <c r="X204" s="274"/>
      <c r="Y204" s="274"/>
      <c r="Z204" s="274"/>
      <c r="AA204" s="274"/>
      <c r="AB204" s="274"/>
      <c r="AC204" s="274"/>
      <c r="AD204" s="274"/>
      <c r="AE204" s="274"/>
      <c r="AF204" s="274"/>
    </row>
    <row r="205" spans="2:32" ht="24">
      <c r="B205" s="274"/>
      <c r="C205" s="274"/>
      <c r="D205" s="274"/>
      <c r="E205" s="274"/>
      <c r="F205" s="274"/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274"/>
      <c r="T205" s="274"/>
      <c r="U205" s="274"/>
      <c r="V205" s="274"/>
      <c r="W205" s="274"/>
      <c r="X205" s="274"/>
      <c r="Y205" s="274"/>
      <c r="Z205" s="274"/>
      <c r="AA205" s="274"/>
      <c r="AB205" s="274"/>
      <c r="AC205" s="274"/>
      <c r="AD205" s="274"/>
      <c r="AE205" s="274"/>
      <c r="AF205" s="274"/>
    </row>
    <row r="206" spans="2:32" ht="24">
      <c r="B206" s="274"/>
      <c r="C206" s="274"/>
      <c r="D206" s="274"/>
      <c r="E206" s="274"/>
      <c r="F206" s="274"/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274"/>
      <c r="T206" s="274"/>
      <c r="U206" s="274"/>
      <c r="V206" s="274"/>
      <c r="W206" s="274"/>
      <c r="X206" s="274"/>
      <c r="Y206" s="274"/>
      <c r="Z206" s="274"/>
      <c r="AA206" s="274"/>
      <c r="AB206" s="274"/>
      <c r="AC206" s="274"/>
      <c r="AD206" s="274"/>
      <c r="AE206" s="274"/>
      <c r="AF206" s="274"/>
    </row>
    <row r="207" spans="2:32" ht="24">
      <c r="B207" s="274"/>
      <c r="C207" s="274"/>
      <c r="D207" s="274"/>
      <c r="E207" s="274"/>
      <c r="F207" s="274"/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274"/>
      <c r="T207" s="274"/>
      <c r="U207" s="274"/>
      <c r="V207" s="274"/>
      <c r="W207" s="274"/>
      <c r="X207" s="274"/>
      <c r="Y207" s="274"/>
      <c r="Z207" s="274"/>
      <c r="AA207" s="274"/>
      <c r="AB207" s="274"/>
      <c r="AC207" s="274"/>
      <c r="AD207" s="274"/>
      <c r="AE207" s="274"/>
      <c r="AF207" s="274"/>
    </row>
    <row r="208" spans="2:32" ht="24">
      <c r="B208" s="274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  <c r="X208" s="274"/>
      <c r="Y208" s="274"/>
      <c r="Z208" s="274"/>
      <c r="AA208" s="274"/>
      <c r="AB208" s="274"/>
      <c r="AC208" s="274"/>
      <c r="AD208" s="274"/>
      <c r="AE208" s="274"/>
      <c r="AF208" s="274"/>
    </row>
    <row r="209" spans="2:32" ht="24">
      <c r="B209" s="274"/>
      <c r="C209" s="274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  <c r="X209" s="274"/>
      <c r="Y209" s="274"/>
      <c r="Z209" s="274"/>
      <c r="AA209" s="274"/>
      <c r="AB209" s="274"/>
      <c r="AC209" s="274"/>
      <c r="AD209" s="274"/>
      <c r="AE209" s="274"/>
      <c r="AF209" s="274"/>
    </row>
    <row r="210" spans="2:32" ht="24"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  <c r="AA210" s="274"/>
      <c r="AB210" s="274"/>
      <c r="AC210" s="274"/>
      <c r="AD210" s="274"/>
      <c r="AE210" s="274"/>
      <c r="AF210" s="274"/>
    </row>
    <row r="211" spans="2:32" ht="24">
      <c r="B211" s="274"/>
      <c r="C211" s="274"/>
      <c r="D211" s="274"/>
      <c r="E211" s="274"/>
      <c r="F211" s="274"/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74"/>
      <c r="U211" s="274"/>
      <c r="V211" s="274"/>
      <c r="W211" s="274"/>
      <c r="X211" s="274"/>
      <c r="Y211" s="274"/>
      <c r="Z211" s="274"/>
      <c r="AA211" s="274"/>
      <c r="AB211" s="274"/>
      <c r="AC211" s="274"/>
      <c r="AD211" s="274"/>
      <c r="AE211" s="274"/>
      <c r="AF211" s="274"/>
    </row>
    <row r="212" spans="2:32" ht="24">
      <c r="B212" s="274"/>
      <c r="C212" s="274"/>
      <c r="D212" s="274"/>
      <c r="E212" s="274"/>
      <c r="F212" s="274"/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274"/>
      <c r="T212" s="274"/>
      <c r="U212" s="274"/>
      <c r="V212" s="274"/>
      <c r="W212" s="274"/>
      <c r="X212" s="274"/>
      <c r="Y212" s="274"/>
      <c r="Z212" s="274"/>
      <c r="AA212" s="274"/>
      <c r="AB212" s="274"/>
      <c r="AC212" s="274"/>
      <c r="AD212" s="274"/>
      <c r="AE212" s="274"/>
      <c r="AF212" s="274"/>
    </row>
    <row r="213" spans="2:32" ht="24">
      <c r="B213" s="274"/>
      <c r="C213" s="274"/>
      <c r="D213" s="274"/>
      <c r="E213" s="274"/>
      <c r="F213" s="274"/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274"/>
      <c r="T213" s="274"/>
      <c r="U213" s="274"/>
      <c r="V213" s="274"/>
      <c r="W213" s="274"/>
      <c r="X213" s="274"/>
      <c r="Y213" s="274"/>
      <c r="Z213" s="274"/>
      <c r="AA213" s="274"/>
      <c r="AB213" s="274"/>
      <c r="AC213" s="274"/>
      <c r="AD213" s="274"/>
      <c r="AE213" s="274"/>
      <c r="AF213" s="274"/>
    </row>
    <row r="214" spans="2:32" ht="24">
      <c r="B214" s="274"/>
      <c r="C214" s="274"/>
      <c r="D214" s="274"/>
      <c r="E214" s="274"/>
      <c r="F214" s="274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274"/>
      <c r="T214" s="274"/>
      <c r="U214" s="274"/>
      <c r="V214" s="274"/>
      <c r="W214" s="274"/>
      <c r="X214" s="274"/>
      <c r="Y214" s="274"/>
      <c r="Z214" s="274"/>
      <c r="AA214" s="274"/>
      <c r="AB214" s="274"/>
      <c r="AC214" s="274"/>
      <c r="AD214" s="274"/>
      <c r="AE214" s="274"/>
      <c r="AF214" s="274"/>
    </row>
    <row r="215" spans="2:32" ht="24">
      <c r="B215" s="274"/>
      <c r="C215" s="274"/>
      <c r="D215" s="274"/>
      <c r="E215" s="274"/>
      <c r="F215" s="274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74"/>
      <c r="U215" s="274"/>
      <c r="V215" s="274"/>
      <c r="W215" s="274"/>
      <c r="X215" s="274"/>
      <c r="Y215" s="274"/>
      <c r="Z215" s="274"/>
      <c r="AA215" s="274"/>
      <c r="AB215" s="274"/>
      <c r="AC215" s="274"/>
      <c r="AD215" s="274"/>
      <c r="AE215" s="274"/>
      <c r="AF215" s="274"/>
    </row>
    <row r="216" spans="2:32" ht="24">
      <c r="B216" s="274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4"/>
      <c r="X216" s="274"/>
      <c r="Y216" s="274"/>
      <c r="Z216" s="274"/>
      <c r="AA216" s="274"/>
      <c r="AB216" s="274"/>
      <c r="AC216" s="274"/>
      <c r="AD216" s="274"/>
      <c r="AE216" s="274"/>
      <c r="AF216" s="274"/>
    </row>
    <row r="217" spans="2:32" ht="24"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</row>
    <row r="218" spans="2:32" ht="24">
      <c r="B218" s="274"/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  <c r="X218" s="274"/>
      <c r="Y218" s="274"/>
      <c r="Z218" s="274"/>
      <c r="AA218" s="274"/>
      <c r="AB218" s="274"/>
      <c r="AC218" s="274"/>
      <c r="AD218" s="274"/>
      <c r="AE218" s="274"/>
      <c r="AF218" s="274"/>
    </row>
    <row r="219" spans="2:32" ht="24"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74"/>
      <c r="V219" s="274"/>
      <c r="W219" s="274"/>
      <c r="X219" s="274"/>
      <c r="Y219" s="274"/>
      <c r="Z219" s="274"/>
      <c r="AA219" s="274"/>
      <c r="AB219" s="274"/>
      <c r="AC219" s="274"/>
      <c r="AD219" s="274"/>
      <c r="AE219" s="274"/>
      <c r="AF219" s="274"/>
    </row>
    <row r="220" spans="2:32" ht="24">
      <c r="B220" s="274"/>
      <c r="C220" s="274"/>
      <c r="D220" s="274"/>
      <c r="E220" s="274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74"/>
      <c r="U220" s="274"/>
      <c r="V220" s="274"/>
      <c r="W220" s="274"/>
      <c r="X220" s="274"/>
      <c r="Y220" s="274"/>
      <c r="Z220" s="274"/>
      <c r="AA220" s="274"/>
      <c r="AB220" s="274"/>
      <c r="AC220" s="274"/>
      <c r="AD220" s="274"/>
      <c r="AE220" s="274"/>
      <c r="AF220" s="274"/>
    </row>
    <row r="221" spans="2:32" ht="24">
      <c r="B221" s="274"/>
      <c r="C221" s="274"/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274"/>
      <c r="T221" s="274"/>
      <c r="U221" s="274"/>
      <c r="V221" s="274"/>
      <c r="W221" s="274"/>
      <c r="X221" s="274"/>
      <c r="Y221" s="274"/>
      <c r="Z221" s="274"/>
      <c r="AA221" s="274"/>
      <c r="AB221" s="274"/>
      <c r="AC221" s="274"/>
      <c r="AD221" s="274"/>
      <c r="AE221" s="274"/>
      <c r="AF221" s="274"/>
    </row>
    <row r="222" spans="2:32" ht="24">
      <c r="B222" s="274"/>
      <c r="C222" s="274"/>
      <c r="D222" s="274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4"/>
      <c r="R222" s="274"/>
      <c r="S222" s="274"/>
      <c r="T222" s="274"/>
      <c r="U222" s="274"/>
      <c r="V222" s="274"/>
      <c r="W222" s="274"/>
      <c r="X222" s="274"/>
      <c r="Y222" s="274"/>
      <c r="Z222" s="274"/>
      <c r="AA222" s="274"/>
      <c r="AB222" s="274"/>
      <c r="AC222" s="274"/>
      <c r="AD222" s="274"/>
      <c r="AE222" s="274"/>
      <c r="AF222" s="274"/>
    </row>
    <row r="223" spans="2:32" ht="24">
      <c r="B223" s="274"/>
      <c r="C223" s="274"/>
      <c r="D223" s="274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4"/>
      <c r="U223" s="274"/>
      <c r="V223" s="274"/>
      <c r="W223" s="274"/>
      <c r="X223" s="274"/>
      <c r="Y223" s="274"/>
      <c r="Z223" s="274"/>
      <c r="AA223" s="274"/>
      <c r="AB223" s="274"/>
      <c r="AC223" s="274"/>
      <c r="AD223" s="274"/>
      <c r="AE223" s="274"/>
      <c r="AF223" s="274"/>
    </row>
    <row r="224" spans="2:32" ht="24"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  <c r="AA224" s="274"/>
      <c r="AB224" s="274"/>
      <c r="AC224" s="274"/>
      <c r="AD224" s="274"/>
      <c r="AE224" s="274"/>
      <c r="AF224" s="274"/>
    </row>
    <row r="225" spans="2:32" ht="24">
      <c r="B225" s="274"/>
      <c r="C225" s="274"/>
      <c r="D225" s="274"/>
      <c r="E225" s="274"/>
      <c r="F225" s="274"/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274"/>
      <c r="T225" s="274"/>
      <c r="U225" s="274"/>
      <c r="V225" s="274"/>
      <c r="W225" s="274"/>
      <c r="X225" s="274"/>
      <c r="Y225" s="274"/>
      <c r="Z225" s="274"/>
      <c r="AA225" s="274"/>
      <c r="AB225" s="274"/>
      <c r="AC225" s="274"/>
      <c r="AD225" s="274"/>
      <c r="AE225" s="274"/>
      <c r="AF225" s="274"/>
    </row>
    <row r="226" spans="2:32" ht="24">
      <c r="B226" s="274"/>
      <c r="C226" s="274"/>
      <c r="D226" s="274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  <c r="X226" s="274"/>
      <c r="Y226" s="274"/>
      <c r="Z226" s="274"/>
      <c r="AA226" s="274"/>
      <c r="AB226" s="274"/>
      <c r="AC226" s="274"/>
      <c r="AD226" s="274"/>
      <c r="AE226" s="274"/>
      <c r="AF226" s="274"/>
    </row>
    <row r="227" spans="2:32" ht="24">
      <c r="B227" s="274"/>
      <c r="C227" s="274"/>
      <c r="D227" s="274"/>
      <c r="E227" s="274"/>
      <c r="F227" s="274"/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274"/>
      <c r="T227" s="274"/>
      <c r="U227" s="274"/>
      <c r="V227" s="274"/>
      <c r="W227" s="274"/>
      <c r="X227" s="274"/>
      <c r="Y227" s="274"/>
      <c r="Z227" s="274"/>
      <c r="AA227" s="274"/>
      <c r="AB227" s="274"/>
      <c r="AC227" s="274"/>
      <c r="AD227" s="274"/>
      <c r="AE227" s="274"/>
      <c r="AF227" s="274"/>
    </row>
    <row r="228" spans="2:32" ht="24">
      <c r="B228" s="274"/>
      <c r="C228" s="274"/>
      <c r="D228" s="274"/>
      <c r="E228" s="274"/>
      <c r="F228" s="274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  <c r="X228" s="274"/>
      <c r="Y228" s="274"/>
      <c r="Z228" s="274"/>
      <c r="AA228" s="274"/>
      <c r="AB228" s="274"/>
      <c r="AC228" s="274"/>
      <c r="AD228" s="274"/>
      <c r="AE228" s="274"/>
      <c r="AF228" s="274"/>
    </row>
    <row r="229" spans="2:32" ht="24"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  <c r="AA229" s="274"/>
      <c r="AB229" s="274"/>
      <c r="AC229" s="274"/>
      <c r="AD229" s="274"/>
      <c r="AE229" s="274"/>
      <c r="AF229" s="274"/>
    </row>
    <row r="230" spans="2:32" ht="24">
      <c r="B230" s="274"/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  <c r="X230" s="274"/>
      <c r="Y230" s="274"/>
      <c r="Z230" s="274"/>
      <c r="AA230" s="274"/>
      <c r="AB230" s="274"/>
      <c r="AC230" s="274"/>
      <c r="AD230" s="274"/>
      <c r="AE230" s="274"/>
      <c r="AF230" s="274"/>
    </row>
    <row r="231" spans="2:32" ht="24">
      <c r="B231" s="274"/>
      <c r="C231" s="274"/>
      <c r="D231" s="274"/>
      <c r="E231" s="274"/>
      <c r="F231" s="274"/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74"/>
      <c r="V231" s="274"/>
      <c r="W231" s="274"/>
      <c r="X231" s="274"/>
      <c r="Y231" s="274"/>
      <c r="Z231" s="274"/>
      <c r="AA231" s="274"/>
      <c r="AB231" s="274"/>
      <c r="AC231" s="274"/>
      <c r="AD231" s="274"/>
      <c r="AE231" s="274"/>
      <c r="AF231" s="274"/>
    </row>
    <row r="232" spans="2:32" ht="24">
      <c r="B232" s="274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4"/>
      <c r="X232" s="274"/>
      <c r="Y232" s="274"/>
      <c r="Z232" s="274"/>
      <c r="AA232" s="274"/>
      <c r="AB232" s="274"/>
      <c r="AC232" s="274"/>
      <c r="AD232" s="274"/>
      <c r="AE232" s="274"/>
      <c r="AF232" s="274"/>
    </row>
    <row r="233" spans="2:32" ht="24">
      <c r="B233" s="274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  <c r="X233" s="274"/>
      <c r="Y233" s="274"/>
      <c r="Z233" s="274"/>
      <c r="AA233" s="274"/>
      <c r="AB233" s="274"/>
      <c r="AC233" s="274"/>
      <c r="AD233" s="274"/>
      <c r="AE233" s="274"/>
      <c r="AF233" s="274"/>
    </row>
    <row r="234" spans="2:32" ht="24"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4"/>
      <c r="AD234" s="274"/>
      <c r="AE234" s="274"/>
      <c r="AF234" s="274"/>
    </row>
    <row r="235" spans="2:32" ht="24"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  <c r="AA235" s="274"/>
      <c r="AB235" s="274"/>
      <c r="AC235" s="274"/>
      <c r="AD235" s="274"/>
      <c r="AE235" s="274"/>
      <c r="AF235" s="274"/>
    </row>
    <row r="236" spans="2:32" ht="24"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274"/>
      <c r="R236" s="274"/>
      <c r="S236" s="274"/>
      <c r="T236" s="274"/>
      <c r="U236" s="274"/>
      <c r="V236" s="274"/>
      <c r="W236" s="274"/>
      <c r="X236" s="274"/>
      <c r="Y236" s="274"/>
      <c r="Z236" s="274"/>
      <c r="AA236" s="274"/>
      <c r="AB236" s="274"/>
      <c r="AC236" s="274"/>
      <c r="AD236" s="274"/>
      <c r="AE236" s="274"/>
      <c r="AF236" s="274"/>
    </row>
    <row r="237" spans="2:32" ht="24">
      <c r="B237" s="274"/>
      <c r="C237" s="274"/>
      <c r="D237" s="274"/>
      <c r="E237" s="274"/>
      <c r="F237" s="274"/>
      <c r="G237" s="274"/>
      <c r="H237" s="274"/>
      <c r="I237" s="274"/>
      <c r="J237" s="274"/>
      <c r="K237" s="274"/>
      <c r="L237" s="274"/>
      <c r="M237" s="274"/>
      <c r="N237" s="274"/>
      <c r="O237" s="274"/>
      <c r="P237" s="274"/>
      <c r="Q237" s="274"/>
      <c r="R237" s="274"/>
      <c r="S237" s="274"/>
      <c r="T237" s="274"/>
      <c r="U237" s="274"/>
      <c r="V237" s="274"/>
      <c r="W237" s="274"/>
      <c r="X237" s="274"/>
      <c r="Y237" s="274"/>
      <c r="Z237" s="274"/>
      <c r="AA237" s="274"/>
      <c r="AB237" s="274"/>
      <c r="AC237" s="274"/>
      <c r="AD237" s="274"/>
      <c r="AE237" s="274"/>
      <c r="AF237" s="274"/>
    </row>
    <row r="238" spans="2:32" ht="24"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274"/>
      <c r="AE238" s="274"/>
      <c r="AF238" s="274"/>
    </row>
    <row r="239" spans="2:32" ht="24">
      <c r="B239" s="274"/>
      <c r="C239" s="274"/>
      <c r="D239" s="274"/>
      <c r="E239" s="274"/>
      <c r="F239" s="274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274"/>
      <c r="T239" s="274"/>
      <c r="U239" s="274"/>
      <c r="V239" s="274"/>
      <c r="W239" s="274"/>
      <c r="X239" s="274"/>
      <c r="Y239" s="274"/>
      <c r="Z239" s="274"/>
      <c r="AA239" s="274"/>
      <c r="AB239" s="274"/>
      <c r="AC239" s="274"/>
      <c r="AD239" s="274"/>
      <c r="AE239" s="274"/>
      <c r="AF239" s="274"/>
    </row>
    <row r="240" spans="2:32" ht="24">
      <c r="B240" s="274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4"/>
      <c r="X240" s="274"/>
      <c r="Y240" s="274"/>
      <c r="Z240" s="274"/>
      <c r="AA240" s="274"/>
      <c r="AB240" s="274"/>
      <c r="AC240" s="274"/>
      <c r="AD240" s="274"/>
      <c r="AE240" s="274"/>
      <c r="AF240" s="274"/>
    </row>
    <row r="241" spans="2:32" ht="24">
      <c r="B241" s="274"/>
      <c r="C241" s="274"/>
      <c r="D241" s="274"/>
      <c r="E241" s="274"/>
      <c r="F241" s="274"/>
      <c r="G241" s="274"/>
      <c r="H241" s="274"/>
      <c r="I241" s="274"/>
      <c r="J241" s="274"/>
      <c r="K241" s="274"/>
      <c r="L241" s="274"/>
      <c r="M241" s="274"/>
      <c r="N241" s="274"/>
      <c r="O241" s="274"/>
      <c r="P241" s="274"/>
      <c r="Q241" s="274"/>
      <c r="R241" s="274"/>
      <c r="S241" s="274"/>
      <c r="T241" s="274"/>
      <c r="U241" s="274"/>
      <c r="V241" s="274"/>
      <c r="W241" s="274"/>
      <c r="X241" s="274"/>
      <c r="Y241" s="274"/>
      <c r="Z241" s="274"/>
      <c r="AA241" s="274"/>
      <c r="AB241" s="274"/>
      <c r="AC241" s="274"/>
      <c r="AD241" s="274"/>
      <c r="AE241" s="274"/>
      <c r="AF241" s="274"/>
    </row>
    <row r="242" spans="2:32" ht="24">
      <c r="B242" s="274"/>
      <c r="C242" s="274"/>
      <c r="D242" s="274"/>
      <c r="E242" s="274"/>
      <c r="F242" s="274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274"/>
      <c r="T242" s="274"/>
      <c r="U242" s="274"/>
      <c r="V242" s="274"/>
      <c r="W242" s="274"/>
      <c r="X242" s="274"/>
      <c r="Y242" s="274"/>
      <c r="Z242" s="274"/>
      <c r="AA242" s="274"/>
      <c r="AB242" s="274"/>
      <c r="AC242" s="274"/>
      <c r="AD242" s="274"/>
      <c r="AE242" s="274"/>
      <c r="AF242" s="274"/>
    </row>
    <row r="243" spans="2:32" ht="24">
      <c r="B243" s="274"/>
      <c r="C243" s="274"/>
      <c r="D243" s="274"/>
      <c r="E243" s="274"/>
      <c r="F243" s="274"/>
      <c r="G243" s="274"/>
      <c r="H243" s="274"/>
      <c r="I243" s="274"/>
      <c r="J243" s="274"/>
      <c r="K243" s="274"/>
      <c r="L243" s="274"/>
      <c r="M243" s="274"/>
      <c r="N243" s="274"/>
      <c r="O243" s="274"/>
      <c r="P243" s="274"/>
      <c r="Q243" s="274"/>
      <c r="R243" s="274"/>
      <c r="S243" s="274"/>
      <c r="T243" s="274"/>
      <c r="U243" s="274"/>
      <c r="V243" s="274"/>
      <c r="W243" s="274"/>
      <c r="X243" s="274"/>
      <c r="Y243" s="274"/>
      <c r="Z243" s="274"/>
      <c r="AA243" s="274"/>
      <c r="AB243" s="274"/>
      <c r="AC243" s="274"/>
      <c r="AD243" s="274"/>
      <c r="AE243" s="274"/>
      <c r="AF243" s="274"/>
    </row>
    <row r="244" spans="2:32" ht="24">
      <c r="B244" s="274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  <c r="AE244" s="274"/>
      <c r="AF244" s="274"/>
    </row>
    <row r="245" spans="2:32" ht="24">
      <c r="B245" s="274"/>
      <c r="C245" s="274"/>
      <c r="D245" s="274"/>
      <c r="E245" s="274"/>
      <c r="F245" s="274"/>
      <c r="G245" s="274"/>
      <c r="H245" s="274"/>
      <c r="I245" s="274"/>
      <c r="J245" s="274"/>
      <c r="K245" s="274"/>
      <c r="L245" s="274"/>
      <c r="M245" s="274"/>
      <c r="N245" s="274"/>
      <c r="O245" s="274"/>
      <c r="P245" s="274"/>
      <c r="Q245" s="274"/>
      <c r="R245" s="274"/>
      <c r="S245" s="274"/>
      <c r="T245" s="274"/>
      <c r="U245" s="274"/>
      <c r="V245" s="274"/>
      <c r="W245" s="274"/>
      <c r="X245" s="274"/>
      <c r="Y245" s="274"/>
      <c r="Z245" s="274"/>
      <c r="AA245" s="274"/>
      <c r="AB245" s="274"/>
      <c r="AC245" s="274"/>
      <c r="AD245" s="274"/>
      <c r="AE245" s="274"/>
      <c r="AF245" s="274"/>
    </row>
    <row r="246" spans="2:32" ht="24">
      <c r="B246" s="274"/>
      <c r="C246" s="274"/>
      <c r="D246" s="274"/>
      <c r="E246" s="274"/>
      <c r="F246" s="274"/>
      <c r="G246" s="274"/>
      <c r="H246" s="274"/>
      <c r="I246" s="274"/>
      <c r="J246" s="274"/>
      <c r="K246" s="274"/>
      <c r="L246" s="274"/>
      <c r="M246" s="274"/>
      <c r="N246" s="274"/>
      <c r="O246" s="274"/>
      <c r="P246" s="274"/>
      <c r="Q246" s="274"/>
      <c r="R246" s="274"/>
      <c r="S246" s="274"/>
      <c r="T246" s="274"/>
      <c r="U246" s="274"/>
      <c r="V246" s="274"/>
      <c r="W246" s="274"/>
      <c r="X246" s="274"/>
      <c r="Y246" s="274"/>
      <c r="Z246" s="274"/>
      <c r="AA246" s="274"/>
      <c r="AB246" s="274"/>
      <c r="AC246" s="274"/>
      <c r="AD246" s="274"/>
      <c r="AE246" s="274"/>
      <c r="AF246" s="274"/>
    </row>
    <row r="247" spans="2:32" ht="24">
      <c r="B247" s="274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4"/>
      <c r="AD247" s="274"/>
      <c r="AE247" s="274"/>
      <c r="AF247" s="274"/>
    </row>
    <row r="248" spans="2:32" ht="24"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  <c r="AE248" s="274"/>
      <c r="AF248" s="274"/>
    </row>
    <row r="249" spans="2:32" ht="24">
      <c r="B249" s="274"/>
      <c r="C249" s="274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74"/>
      <c r="AD249" s="274"/>
      <c r="AE249" s="274"/>
      <c r="AF249" s="274"/>
    </row>
    <row r="250" spans="2:32" ht="24">
      <c r="B250" s="274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74"/>
      <c r="AD250" s="274"/>
      <c r="AE250" s="274"/>
      <c r="AF250" s="274"/>
    </row>
    <row r="251" spans="2:32" ht="24"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4"/>
      <c r="AD251" s="274"/>
      <c r="AE251" s="274"/>
      <c r="AF251" s="274"/>
    </row>
    <row r="252" spans="2:32" ht="24">
      <c r="B252" s="274"/>
      <c r="C252" s="274"/>
      <c r="D252" s="274"/>
      <c r="E252" s="274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74"/>
      <c r="AE252" s="274"/>
      <c r="AF252" s="274"/>
    </row>
    <row r="253" spans="2:32" ht="24">
      <c r="B253" s="274"/>
      <c r="C253" s="274"/>
      <c r="D253" s="274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4"/>
      <c r="AD253" s="274"/>
      <c r="AE253" s="274"/>
      <c r="AF253" s="274"/>
    </row>
    <row r="254" spans="2:32" ht="24">
      <c r="B254" s="274"/>
      <c r="C254" s="274"/>
      <c r="D254" s="274"/>
      <c r="E254" s="274"/>
      <c r="F254" s="274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74"/>
      <c r="V254" s="274"/>
      <c r="W254" s="274"/>
      <c r="X254" s="274"/>
      <c r="Y254" s="274"/>
      <c r="Z254" s="274"/>
      <c r="AA254" s="274"/>
      <c r="AB254" s="274"/>
      <c r="AC254" s="274"/>
      <c r="AD254" s="274"/>
      <c r="AE254" s="274"/>
      <c r="AF254" s="274"/>
    </row>
    <row r="255" spans="2:32" ht="24">
      <c r="B255" s="274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4"/>
      <c r="X255" s="274"/>
      <c r="Y255" s="274"/>
      <c r="Z255" s="274"/>
      <c r="AA255" s="274"/>
      <c r="AB255" s="274"/>
      <c r="AC255" s="274"/>
      <c r="AD255" s="274"/>
      <c r="AE255" s="274"/>
      <c r="AF255" s="274"/>
    </row>
    <row r="256" spans="2:32" ht="24"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  <c r="AE256" s="274"/>
      <c r="AF256" s="274"/>
    </row>
    <row r="257" spans="2:32" ht="24">
      <c r="B257" s="274"/>
      <c r="C257" s="274"/>
      <c r="D257" s="274"/>
      <c r="E257" s="274"/>
      <c r="F257" s="274"/>
      <c r="G257" s="274"/>
      <c r="H257" s="274"/>
      <c r="I257" s="274"/>
      <c r="J257" s="274"/>
      <c r="K257" s="274"/>
      <c r="L257" s="274"/>
      <c r="M257" s="274"/>
      <c r="N257" s="274"/>
      <c r="O257" s="274"/>
      <c r="P257" s="274"/>
      <c r="Q257" s="274"/>
      <c r="R257" s="274"/>
      <c r="S257" s="274"/>
      <c r="T257" s="274"/>
      <c r="U257" s="274"/>
      <c r="V257" s="274"/>
      <c r="W257" s="274"/>
      <c r="X257" s="274"/>
      <c r="Y257" s="274"/>
      <c r="Z257" s="274"/>
      <c r="AA257" s="274"/>
      <c r="AB257" s="274"/>
      <c r="AC257" s="274"/>
      <c r="AD257" s="274"/>
      <c r="AE257" s="274"/>
      <c r="AF257" s="274"/>
    </row>
    <row r="258" spans="2:32" ht="24">
      <c r="B258" s="274"/>
      <c r="C258" s="274"/>
      <c r="D258" s="274"/>
      <c r="E258" s="274"/>
      <c r="F258" s="274"/>
      <c r="G258" s="274"/>
      <c r="H258" s="274"/>
      <c r="I258" s="274"/>
      <c r="J258" s="274"/>
      <c r="K258" s="274"/>
      <c r="L258" s="274"/>
      <c r="M258" s="274"/>
      <c r="N258" s="274"/>
      <c r="O258" s="274"/>
      <c r="P258" s="274"/>
      <c r="Q258" s="274"/>
      <c r="R258" s="274"/>
      <c r="S258" s="274"/>
      <c r="T258" s="274"/>
      <c r="U258" s="274"/>
      <c r="V258" s="274"/>
      <c r="W258" s="274"/>
      <c r="X258" s="274"/>
      <c r="Y258" s="274"/>
      <c r="Z258" s="274"/>
      <c r="AA258" s="274"/>
      <c r="AB258" s="274"/>
      <c r="AC258" s="274"/>
      <c r="AD258" s="274"/>
      <c r="AE258" s="274"/>
      <c r="AF258" s="274"/>
    </row>
    <row r="259" spans="2:32" ht="24">
      <c r="B259" s="274"/>
      <c r="C259" s="274"/>
      <c r="D259" s="274"/>
      <c r="E259" s="274"/>
      <c r="F259" s="274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  <c r="Q259" s="274"/>
      <c r="R259" s="274"/>
      <c r="S259" s="274"/>
      <c r="T259" s="274"/>
      <c r="U259" s="274"/>
      <c r="V259" s="274"/>
      <c r="W259" s="274"/>
      <c r="X259" s="274"/>
      <c r="Y259" s="274"/>
      <c r="Z259" s="274"/>
      <c r="AA259" s="274"/>
      <c r="AB259" s="274"/>
      <c r="AC259" s="274"/>
      <c r="AD259" s="274"/>
      <c r="AE259" s="274"/>
      <c r="AF259" s="274"/>
    </row>
    <row r="260" spans="2:32" ht="24">
      <c r="B260" s="274"/>
      <c r="C260" s="274"/>
      <c r="D260" s="274"/>
      <c r="E260" s="274"/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4"/>
      <c r="R260" s="274"/>
      <c r="S260" s="274"/>
      <c r="T260" s="274"/>
      <c r="U260" s="274"/>
      <c r="V260" s="274"/>
      <c r="W260" s="274"/>
      <c r="X260" s="274"/>
      <c r="Y260" s="274"/>
      <c r="Z260" s="274"/>
      <c r="AA260" s="274"/>
      <c r="AB260" s="274"/>
      <c r="AC260" s="274"/>
      <c r="AD260" s="274"/>
      <c r="AE260" s="274"/>
      <c r="AF260" s="274"/>
    </row>
    <row r="261" spans="2:32" ht="24">
      <c r="B261" s="274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4"/>
      <c r="AD261" s="274"/>
      <c r="AE261" s="274"/>
      <c r="AF261" s="274"/>
    </row>
    <row r="262" spans="2:32" ht="24">
      <c r="B262" s="274"/>
      <c r="C262" s="274"/>
      <c r="D262" s="274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274"/>
      <c r="V262" s="274"/>
      <c r="W262" s="274"/>
      <c r="X262" s="274"/>
      <c r="Y262" s="274"/>
      <c r="Z262" s="274"/>
      <c r="AA262" s="274"/>
      <c r="AB262" s="274"/>
      <c r="AC262" s="274"/>
      <c r="AD262" s="274"/>
      <c r="AE262" s="274"/>
      <c r="AF262" s="274"/>
    </row>
    <row r="263" spans="2:32" ht="24">
      <c r="B263" s="274"/>
      <c r="C263" s="274"/>
      <c r="D263" s="274"/>
      <c r="E263" s="274"/>
      <c r="F263" s="274"/>
      <c r="G263" s="274"/>
      <c r="H263" s="274"/>
      <c r="I263" s="274"/>
      <c r="J263" s="274"/>
      <c r="K263" s="274"/>
      <c r="L263" s="274"/>
      <c r="M263" s="274"/>
      <c r="N263" s="274"/>
      <c r="O263" s="274"/>
      <c r="P263" s="274"/>
      <c r="Q263" s="274"/>
      <c r="R263" s="274"/>
      <c r="S263" s="274"/>
      <c r="T263" s="274"/>
      <c r="U263" s="274"/>
      <c r="V263" s="274"/>
      <c r="W263" s="274"/>
      <c r="X263" s="274"/>
      <c r="Y263" s="274"/>
      <c r="Z263" s="274"/>
      <c r="AA263" s="274"/>
      <c r="AB263" s="274"/>
      <c r="AC263" s="274"/>
      <c r="AD263" s="274"/>
      <c r="AE263" s="274"/>
      <c r="AF263" s="274"/>
    </row>
    <row r="264" spans="2:32" ht="24"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</row>
    <row r="265" spans="2:32" ht="24">
      <c r="B265" s="274"/>
      <c r="C265" s="274"/>
      <c r="D265" s="274"/>
      <c r="E265" s="274"/>
      <c r="F265" s="274"/>
      <c r="G265" s="274"/>
      <c r="H265" s="274"/>
      <c r="I265" s="274"/>
      <c r="J265" s="274"/>
      <c r="K265" s="274"/>
      <c r="L265" s="274"/>
      <c r="M265" s="274"/>
      <c r="N265" s="274"/>
      <c r="O265" s="274"/>
      <c r="P265" s="274"/>
      <c r="Q265" s="274"/>
      <c r="R265" s="274"/>
      <c r="S265" s="274"/>
      <c r="T265" s="274"/>
      <c r="U265" s="274"/>
      <c r="V265" s="274"/>
      <c r="W265" s="274"/>
      <c r="X265" s="274"/>
      <c r="Y265" s="274"/>
      <c r="Z265" s="274"/>
      <c r="AA265" s="274"/>
      <c r="AB265" s="274"/>
      <c r="AC265" s="274"/>
      <c r="AD265" s="274"/>
      <c r="AE265" s="274"/>
      <c r="AF265" s="274"/>
    </row>
    <row r="266" spans="2:32" ht="24">
      <c r="B266" s="274"/>
      <c r="C266" s="274"/>
      <c r="D266" s="274"/>
      <c r="E266" s="274"/>
      <c r="F266" s="274"/>
      <c r="G266" s="274"/>
      <c r="H266" s="274"/>
      <c r="I266" s="274"/>
      <c r="J266" s="274"/>
      <c r="K266" s="274"/>
      <c r="L266" s="274"/>
      <c r="M266" s="274"/>
      <c r="N266" s="274"/>
      <c r="O266" s="274"/>
      <c r="P266" s="274"/>
      <c r="Q266" s="274"/>
      <c r="R266" s="274"/>
      <c r="S266" s="274"/>
      <c r="T266" s="274"/>
      <c r="U266" s="274"/>
      <c r="V266" s="274"/>
      <c r="W266" s="274"/>
      <c r="X266" s="274"/>
      <c r="Y266" s="274"/>
      <c r="Z266" s="274"/>
      <c r="AA266" s="274"/>
      <c r="AB266" s="274"/>
      <c r="AC266" s="274"/>
      <c r="AD266" s="274"/>
      <c r="AE266" s="274"/>
      <c r="AF266" s="274"/>
    </row>
    <row r="267" spans="2:32" ht="24">
      <c r="B267" s="274"/>
      <c r="C267" s="274"/>
      <c r="D267" s="274"/>
      <c r="E267" s="274"/>
      <c r="F267" s="274"/>
      <c r="G267" s="274"/>
      <c r="H267" s="274"/>
      <c r="I267" s="274"/>
      <c r="J267" s="274"/>
      <c r="K267" s="274"/>
      <c r="L267" s="274"/>
      <c r="M267" s="274"/>
      <c r="N267" s="274"/>
      <c r="O267" s="274"/>
      <c r="P267" s="274"/>
      <c r="Q267" s="274"/>
      <c r="R267" s="274"/>
      <c r="S267" s="274"/>
      <c r="T267" s="274"/>
      <c r="U267" s="274"/>
      <c r="V267" s="274"/>
      <c r="W267" s="274"/>
      <c r="X267" s="274"/>
      <c r="Y267" s="274"/>
      <c r="Z267" s="274"/>
      <c r="AA267" s="274"/>
      <c r="AB267" s="274"/>
      <c r="AC267" s="274"/>
      <c r="AD267" s="274"/>
      <c r="AE267" s="274"/>
      <c r="AF267" s="274"/>
    </row>
    <row r="268" spans="2:32" ht="24">
      <c r="B268" s="274"/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  <c r="AA268" s="274"/>
      <c r="AB268" s="274"/>
      <c r="AC268" s="274"/>
      <c r="AD268" s="274"/>
      <c r="AE268" s="274"/>
      <c r="AF268" s="274"/>
    </row>
    <row r="269" spans="2:32" ht="24">
      <c r="B269" s="274"/>
      <c r="C269" s="274"/>
      <c r="D269" s="274"/>
      <c r="E269" s="274"/>
      <c r="F269" s="274"/>
      <c r="G269" s="274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  <c r="X269" s="274"/>
      <c r="Y269" s="274"/>
      <c r="Z269" s="274"/>
      <c r="AA269" s="274"/>
      <c r="AB269" s="274"/>
      <c r="AC269" s="274"/>
      <c r="AD269" s="274"/>
      <c r="AE269" s="274"/>
      <c r="AF269" s="274"/>
    </row>
    <row r="270" spans="2:32" ht="24">
      <c r="B270" s="274"/>
      <c r="C270" s="274"/>
      <c r="D270" s="274"/>
      <c r="E270" s="274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4"/>
      <c r="U270" s="274"/>
      <c r="V270" s="274"/>
      <c r="W270" s="274"/>
      <c r="X270" s="274"/>
      <c r="Y270" s="274"/>
      <c r="Z270" s="274"/>
      <c r="AA270" s="274"/>
      <c r="AB270" s="274"/>
      <c r="AC270" s="274"/>
      <c r="AD270" s="274"/>
      <c r="AE270" s="274"/>
      <c r="AF270" s="274"/>
    </row>
    <row r="271" spans="2:32" ht="24"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74"/>
      <c r="AE271" s="274"/>
      <c r="AF271" s="274"/>
    </row>
    <row r="272" spans="2:32" ht="24">
      <c r="B272" s="274"/>
      <c r="C272" s="274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274"/>
      <c r="AC272" s="274"/>
      <c r="AD272" s="274"/>
      <c r="AE272" s="274"/>
      <c r="AF272" s="274"/>
    </row>
    <row r="273" spans="2:32" ht="24">
      <c r="B273" s="274"/>
      <c r="C273" s="274"/>
      <c r="D273" s="274"/>
      <c r="E273" s="274"/>
      <c r="F273" s="274"/>
      <c r="G273" s="274"/>
      <c r="H273" s="274"/>
      <c r="I273" s="274"/>
      <c r="J273" s="274"/>
      <c r="K273" s="274"/>
      <c r="L273" s="274"/>
      <c r="M273" s="274"/>
      <c r="N273" s="274"/>
      <c r="O273" s="274"/>
      <c r="P273" s="274"/>
      <c r="Q273" s="274"/>
      <c r="R273" s="274"/>
      <c r="S273" s="274"/>
      <c r="T273" s="274"/>
      <c r="U273" s="274"/>
      <c r="V273" s="274"/>
      <c r="W273" s="274"/>
      <c r="X273" s="274"/>
      <c r="Y273" s="274"/>
      <c r="Z273" s="274"/>
      <c r="AA273" s="274"/>
      <c r="AB273" s="274"/>
      <c r="AC273" s="274"/>
      <c r="AD273" s="274"/>
      <c r="AE273" s="274"/>
      <c r="AF273" s="274"/>
    </row>
    <row r="274" spans="2:32" ht="24">
      <c r="B274" s="274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4"/>
      <c r="AD274" s="274"/>
      <c r="AE274" s="274"/>
      <c r="AF274" s="274"/>
    </row>
    <row r="275" spans="2:32" ht="24">
      <c r="B275" s="274"/>
      <c r="C275" s="274"/>
      <c r="D275" s="274"/>
      <c r="E275" s="274"/>
      <c r="F275" s="274"/>
      <c r="G275" s="274"/>
      <c r="H275" s="274"/>
      <c r="I275" s="274"/>
      <c r="J275" s="274"/>
      <c r="K275" s="274"/>
      <c r="L275" s="274"/>
      <c r="M275" s="274"/>
      <c r="N275" s="274"/>
      <c r="O275" s="274"/>
      <c r="P275" s="274"/>
      <c r="Q275" s="274"/>
      <c r="R275" s="274"/>
      <c r="S275" s="274"/>
      <c r="T275" s="274"/>
      <c r="U275" s="274"/>
      <c r="V275" s="274"/>
      <c r="W275" s="274"/>
      <c r="X275" s="274"/>
      <c r="Y275" s="274"/>
      <c r="Z275" s="274"/>
      <c r="AA275" s="274"/>
      <c r="AB275" s="274"/>
      <c r="AC275" s="274"/>
      <c r="AD275" s="274"/>
      <c r="AE275" s="274"/>
      <c r="AF275" s="274"/>
    </row>
    <row r="276" spans="2:32" ht="24">
      <c r="B276" s="274"/>
      <c r="C276" s="274"/>
      <c r="D276" s="274"/>
      <c r="E276" s="274"/>
      <c r="F276" s="274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  <c r="Q276" s="274"/>
      <c r="R276" s="274"/>
      <c r="S276" s="274"/>
      <c r="T276" s="274"/>
      <c r="U276" s="274"/>
      <c r="V276" s="274"/>
      <c r="W276" s="274"/>
      <c r="X276" s="274"/>
      <c r="Y276" s="274"/>
      <c r="Z276" s="274"/>
      <c r="AA276" s="274"/>
      <c r="AB276" s="274"/>
      <c r="AC276" s="274"/>
      <c r="AD276" s="274"/>
      <c r="AE276" s="274"/>
      <c r="AF276" s="274"/>
    </row>
    <row r="277" spans="2:32" ht="24">
      <c r="B277" s="274"/>
      <c r="C277" s="274"/>
      <c r="D277" s="274"/>
      <c r="E277" s="274"/>
      <c r="F277" s="274"/>
      <c r="G277" s="274"/>
      <c r="H277" s="274"/>
      <c r="I277" s="274"/>
      <c r="J277" s="274"/>
      <c r="K277" s="274"/>
      <c r="L277" s="274"/>
      <c r="M277" s="274"/>
      <c r="N277" s="274"/>
      <c r="O277" s="274"/>
      <c r="P277" s="274"/>
      <c r="Q277" s="274"/>
      <c r="R277" s="274"/>
      <c r="S277" s="274"/>
      <c r="T277" s="274"/>
      <c r="U277" s="274"/>
      <c r="V277" s="274"/>
      <c r="W277" s="274"/>
      <c r="X277" s="274"/>
      <c r="Y277" s="274"/>
      <c r="Z277" s="274"/>
      <c r="AA277" s="274"/>
      <c r="AB277" s="274"/>
      <c r="AC277" s="274"/>
      <c r="AD277" s="274"/>
      <c r="AE277" s="274"/>
      <c r="AF277" s="274"/>
    </row>
    <row r="278" spans="2:32" ht="24">
      <c r="B278" s="274"/>
      <c r="C278" s="274"/>
      <c r="D278" s="274"/>
      <c r="E278" s="274"/>
      <c r="F278" s="274"/>
      <c r="G278" s="274"/>
      <c r="H278" s="274"/>
      <c r="I278" s="274"/>
      <c r="J278" s="274"/>
      <c r="K278" s="274"/>
      <c r="L278" s="274"/>
      <c r="M278" s="274"/>
      <c r="N278" s="274"/>
      <c r="O278" s="274"/>
      <c r="P278" s="274"/>
      <c r="Q278" s="274"/>
      <c r="R278" s="274"/>
      <c r="S278" s="274"/>
      <c r="T278" s="274"/>
      <c r="U278" s="274"/>
      <c r="V278" s="274"/>
      <c r="W278" s="274"/>
      <c r="X278" s="274"/>
      <c r="Y278" s="274"/>
      <c r="Z278" s="274"/>
      <c r="AA278" s="274"/>
      <c r="AB278" s="274"/>
      <c r="AC278" s="274"/>
      <c r="AD278" s="274"/>
      <c r="AE278" s="274"/>
      <c r="AF278" s="274"/>
    </row>
    <row r="279" spans="2:32" ht="24">
      <c r="B279" s="274"/>
      <c r="C279" s="274"/>
      <c r="D279" s="274"/>
      <c r="E279" s="274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4"/>
      <c r="U279" s="274"/>
      <c r="V279" s="274"/>
      <c r="W279" s="274"/>
      <c r="X279" s="274"/>
      <c r="Y279" s="274"/>
      <c r="Z279" s="274"/>
      <c r="AA279" s="274"/>
      <c r="AB279" s="274"/>
      <c r="AC279" s="274"/>
      <c r="AD279" s="274"/>
      <c r="AE279" s="274"/>
      <c r="AF279" s="274"/>
    </row>
    <row r="280" spans="2:32" ht="24">
      <c r="B280" s="274"/>
      <c r="C280" s="274"/>
      <c r="D280" s="274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</row>
    <row r="281" spans="2:32" ht="24">
      <c r="B281" s="274"/>
      <c r="C281" s="274"/>
      <c r="D281" s="274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</row>
    <row r="282" spans="2:32" ht="24">
      <c r="B282" s="274"/>
      <c r="C282" s="274"/>
      <c r="D282" s="274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</row>
    <row r="283" spans="2:32" ht="24">
      <c r="B283" s="274"/>
      <c r="C283" s="274"/>
      <c r="D283" s="274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</row>
    <row r="284" spans="2:32" ht="24">
      <c r="B284" s="274"/>
      <c r="C284" s="274"/>
      <c r="D284" s="274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</row>
    <row r="285" spans="2:32" ht="24">
      <c r="B285" s="274"/>
      <c r="C285" s="274"/>
      <c r="D285" s="274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</row>
    <row r="286" spans="2:32" ht="24">
      <c r="B286" s="274"/>
      <c r="C286" s="274"/>
      <c r="D286" s="274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</row>
    <row r="287" spans="2:32" ht="24">
      <c r="B287" s="274"/>
      <c r="C287" s="274"/>
      <c r="D287" s="274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</row>
    <row r="288" spans="2:32" ht="24">
      <c r="B288" s="274"/>
      <c r="C288" s="274"/>
      <c r="D288" s="274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</row>
    <row r="289" spans="2:32" ht="24">
      <c r="B289" s="274"/>
      <c r="C289" s="274"/>
      <c r="D289" s="274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</row>
    <row r="290" spans="2:32" ht="24">
      <c r="B290" s="274"/>
      <c r="C290" s="274"/>
      <c r="D290" s="274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</row>
    <row r="291" spans="2:32" ht="24">
      <c r="B291" s="274"/>
      <c r="C291" s="274"/>
      <c r="D291" s="274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</row>
    <row r="292" spans="2:32" ht="24">
      <c r="B292" s="274"/>
      <c r="C292" s="274"/>
      <c r="D292" s="274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</row>
    <row r="293" spans="2:32" ht="24">
      <c r="B293" s="274"/>
      <c r="C293" s="274"/>
      <c r="D293" s="274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</row>
    <row r="294" spans="2:32" ht="24">
      <c r="B294" s="274"/>
      <c r="C294" s="274"/>
      <c r="D294" s="274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</row>
    <row r="295" spans="2:32" ht="24">
      <c r="B295" s="274"/>
      <c r="C295" s="274"/>
      <c r="D295" s="274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</row>
    <row r="296" spans="2:32" ht="24">
      <c r="B296" s="274"/>
      <c r="C296" s="274"/>
      <c r="D296" s="274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</row>
    <row r="297" spans="2:32" ht="24">
      <c r="B297" s="274"/>
      <c r="C297" s="274"/>
      <c r="D297" s="274"/>
      <c r="E297" s="274"/>
      <c r="F297" s="274"/>
      <c r="G297" s="274"/>
      <c r="H297" s="274"/>
      <c r="I297" s="274"/>
      <c r="J297" s="274"/>
      <c r="K297" s="274"/>
      <c r="L297" s="274"/>
      <c r="M297" s="274"/>
      <c r="N297" s="274"/>
      <c r="O297" s="274"/>
      <c r="P297" s="274"/>
      <c r="Q297" s="274"/>
      <c r="R297" s="274"/>
      <c r="S297" s="274"/>
      <c r="T297" s="274"/>
      <c r="U297" s="274"/>
      <c r="V297" s="274"/>
      <c r="W297" s="274"/>
      <c r="X297" s="274"/>
      <c r="Y297" s="274"/>
      <c r="Z297" s="274"/>
      <c r="AA297" s="274"/>
      <c r="AB297" s="274"/>
      <c r="AC297" s="274"/>
      <c r="AD297" s="274"/>
      <c r="AE297" s="274"/>
      <c r="AF297" s="274"/>
    </row>
    <row r="298" spans="2:32" ht="24">
      <c r="B298" s="274"/>
      <c r="C298" s="274"/>
      <c r="D298" s="274"/>
      <c r="E298" s="274"/>
      <c r="F298" s="274"/>
      <c r="G298" s="274"/>
      <c r="H298" s="274"/>
      <c r="I298" s="274"/>
      <c r="J298" s="274"/>
      <c r="K298" s="274"/>
      <c r="L298" s="274"/>
      <c r="M298" s="274"/>
      <c r="N298" s="274"/>
      <c r="O298" s="274"/>
      <c r="P298" s="274"/>
      <c r="Q298" s="274"/>
      <c r="R298" s="274"/>
      <c r="S298" s="274"/>
      <c r="T298" s="274"/>
      <c r="U298" s="274"/>
      <c r="V298" s="274"/>
      <c r="W298" s="274"/>
      <c r="X298" s="274"/>
      <c r="Y298" s="274"/>
      <c r="Z298" s="274"/>
      <c r="AA298" s="274"/>
      <c r="AB298" s="274"/>
      <c r="AC298" s="274"/>
      <c r="AD298" s="274"/>
      <c r="AE298" s="274"/>
      <c r="AF298" s="274"/>
    </row>
    <row r="299" spans="2:32" ht="24">
      <c r="B299" s="274"/>
      <c r="C299" s="274"/>
      <c r="D299" s="274"/>
      <c r="E299" s="274"/>
      <c r="F299" s="274"/>
      <c r="G299" s="274"/>
      <c r="H299" s="274"/>
      <c r="I299" s="274"/>
      <c r="J299" s="274"/>
      <c r="K299" s="274"/>
      <c r="L299" s="274"/>
      <c r="M299" s="274"/>
      <c r="N299" s="274"/>
      <c r="O299" s="274"/>
      <c r="P299" s="274"/>
      <c r="Q299" s="274"/>
      <c r="R299" s="274"/>
      <c r="S299" s="274"/>
      <c r="T299" s="274"/>
      <c r="U299" s="274"/>
      <c r="V299" s="274"/>
      <c r="W299" s="274"/>
      <c r="X299" s="274"/>
      <c r="Y299" s="274"/>
      <c r="Z299" s="274"/>
      <c r="AA299" s="274"/>
      <c r="AB299" s="274"/>
      <c r="AC299" s="274"/>
      <c r="AD299" s="274"/>
      <c r="AE299" s="274"/>
      <c r="AF299" s="274"/>
    </row>
    <row r="300" spans="2:32" ht="24">
      <c r="B300" s="274"/>
      <c r="C300" s="274"/>
      <c r="D300" s="274"/>
      <c r="E300" s="274"/>
      <c r="F300" s="274"/>
      <c r="G300" s="274"/>
      <c r="H300" s="274"/>
      <c r="I300" s="274"/>
      <c r="J300" s="274"/>
      <c r="K300" s="274"/>
      <c r="L300" s="274"/>
      <c r="M300" s="274"/>
      <c r="N300" s="274"/>
      <c r="O300" s="274"/>
      <c r="P300" s="274"/>
      <c r="Q300" s="274"/>
      <c r="R300" s="274"/>
      <c r="S300" s="274"/>
      <c r="T300" s="274"/>
      <c r="U300" s="274"/>
      <c r="V300" s="274"/>
      <c r="W300" s="274"/>
      <c r="X300" s="274"/>
      <c r="Y300" s="274"/>
      <c r="Z300" s="274"/>
      <c r="AA300" s="274"/>
      <c r="AB300" s="274"/>
      <c r="AC300" s="274"/>
      <c r="AD300" s="274"/>
      <c r="AE300" s="274"/>
      <c r="AF300" s="274"/>
    </row>
    <row r="301" spans="2:32" ht="24">
      <c r="B301" s="274"/>
      <c r="C301" s="274"/>
      <c r="D301" s="274"/>
      <c r="E301" s="274"/>
      <c r="F301" s="274"/>
      <c r="G301" s="274"/>
      <c r="H301" s="274"/>
      <c r="I301" s="274"/>
      <c r="J301" s="274"/>
      <c r="K301" s="274"/>
      <c r="L301" s="274"/>
      <c r="M301" s="274"/>
      <c r="N301" s="274"/>
      <c r="O301" s="274"/>
      <c r="P301" s="274"/>
      <c r="Q301" s="274"/>
      <c r="R301" s="274"/>
      <c r="S301" s="274"/>
      <c r="T301" s="274"/>
      <c r="U301" s="274"/>
      <c r="V301" s="274"/>
      <c r="W301" s="274"/>
      <c r="X301" s="274"/>
      <c r="Y301" s="274"/>
      <c r="Z301" s="274"/>
      <c r="AA301" s="274"/>
      <c r="AB301" s="274"/>
      <c r="AC301" s="274"/>
      <c r="AD301" s="274"/>
      <c r="AE301" s="274"/>
      <c r="AF301" s="274"/>
    </row>
    <row r="302" spans="2:32" ht="24">
      <c r="B302" s="274"/>
      <c r="C302" s="274"/>
      <c r="D302" s="274"/>
      <c r="E302" s="274"/>
      <c r="F302" s="274"/>
      <c r="G302" s="274"/>
      <c r="H302" s="274"/>
      <c r="I302" s="274"/>
      <c r="J302" s="274"/>
      <c r="K302" s="274"/>
      <c r="L302" s="274"/>
      <c r="M302" s="274"/>
      <c r="N302" s="274"/>
      <c r="O302" s="274"/>
      <c r="P302" s="274"/>
      <c r="Q302" s="274"/>
      <c r="R302" s="274"/>
      <c r="S302" s="274"/>
      <c r="T302" s="274"/>
      <c r="U302" s="274"/>
      <c r="V302" s="274"/>
      <c r="W302" s="274"/>
      <c r="X302" s="274"/>
      <c r="Y302" s="274"/>
      <c r="Z302" s="274"/>
      <c r="AA302" s="274"/>
      <c r="AB302" s="274"/>
      <c r="AC302" s="274"/>
      <c r="AD302" s="274"/>
      <c r="AE302" s="274"/>
      <c r="AF302" s="274"/>
    </row>
    <row r="303" spans="2:32" ht="24">
      <c r="B303" s="274"/>
      <c r="C303" s="274"/>
      <c r="D303" s="274"/>
      <c r="E303" s="274"/>
      <c r="F303" s="274"/>
      <c r="G303" s="274"/>
      <c r="H303" s="274"/>
      <c r="I303" s="274"/>
      <c r="J303" s="274"/>
      <c r="K303" s="274"/>
      <c r="L303" s="274"/>
      <c r="M303" s="274"/>
      <c r="N303" s="274"/>
      <c r="O303" s="274"/>
      <c r="P303" s="274"/>
      <c r="Q303" s="274"/>
      <c r="R303" s="274"/>
      <c r="S303" s="274"/>
      <c r="T303" s="274"/>
      <c r="U303" s="274"/>
      <c r="V303" s="274"/>
      <c r="W303" s="274"/>
      <c r="X303" s="274"/>
      <c r="Y303" s="274"/>
      <c r="Z303" s="274"/>
      <c r="AA303" s="274"/>
      <c r="AB303" s="274"/>
      <c r="AC303" s="274"/>
      <c r="AD303" s="274"/>
      <c r="AE303" s="274"/>
      <c r="AF303" s="274"/>
    </row>
    <row r="304" spans="2:32" ht="24">
      <c r="B304" s="274"/>
      <c r="C304" s="274"/>
      <c r="D304" s="274"/>
      <c r="E304" s="274"/>
      <c r="F304" s="274"/>
      <c r="G304" s="274"/>
      <c r="H304" s="274"/>
      <c r="I304" s="274"/>
      <c r="J304" s="274"/>
      <c r="K304" s="274"/>
      <c r="L304" s="274"/>
      <c r="M304" s="274"/>
      <c r="N304" s="274"/>
      <c r="O304" s="274"/>
      <c r="P304" s="274"/>
      <c r="Q304" s="274"/>
      <c r="R304" s="274"/>
      <c r="S304" s="274"/>
      <c r="T304" s="274"/>
      <c r="U304" s="274"/>
      <c r="V304" s="274"/>
      <c r="W304" s="274"/>
      <c r="X304" s="274"/>
      <c r="Y304" s="274"/>
      <c r="Z304" s="274"/>
      <c r="AA304" s="274"/>
      <c r="AB304" s="274"/>
      <c r="AC304" s="274"/>
      <c r="AD304" s="274"/>
      <c r="AE304" s="274"/>
      <c r="AF304" s="274"/>
    </row>
    <row r="305" spans="2:32" ht="24">
      <c r="B305" s="274"/>
      <c r="C305" s="274"/>
      <c r="D305" s="274"/>
      <c r="E305" s="274"/>
      <c r="F305" s="274"/>
      <c r="G305" s="274"/>
      <c r="H305" s="274"/>
      <c r="I305" s="274"/>
      <c r="J305" s="274"/>
      <c r="K305" s="274"/>
      <c r="L305" s="274"/>
      <c r="M305" s="274"/>
      <c r="N305" s="274"/>
      <c r="O305" s="274"/>
      <c r="P305" s="274"/>
      <c r="Q305" s="274"/>
      <c r="R305" s="274"/>
      <c r="S305" s="274"/>
      <c r="T305" s="274"/>
      <c r="U305" s="274"/>
      <c r="V305" s="274"/>
      <c r="W305" s="274"/>
      <c r="X305" s="274"/>
      <c r="Y305" s="274"/>
      <c r="Z305" s="274"/>
      <c r="AA305" s="274"/>
      <c r="AB305" s="274"/>
      <c r="AC305" s="274"/>
      <c r="AD305" s="274"/>
      <c r="AE305" s="274"/>
      <c r="AF305" s="274"/>
    </row>
    <row r="306" spans="2:32" ht="24">
      <c r="B306" s="274"/>
      <c r="C306" s="274"/>
      <c r="D306" s="274"/>
      <c r="E306" s="274"/>
      <c r="F306" s="274"/>
      <c r="G306" s="274"/>
      <c r="H306" s="274"/>
      <c r="I306" s="274"/>
      <c r="J306" s="274"/>
      <c r="K306" s="274"/>
      <c r="L306" s="274"/>
      <c r="M306" s="274"/>
      <c r="N306" s="274"/>
      <c r="O306" s="274"/>
      <c r="P306" s="274"/>
      <c r="Q306" s="274"/>
      <c r="R306" s="274"/>
      <c r="S306" s="274"/>
      <c r="T306" s="274"/>
      <c r="U306" s="274"/>
      <c r="V306" s="274"/>
      <c r="W306" s="274"/>
      <c r="X306" s="274"/>
      <c r="Y306" s="274"/>
      <c r="Z306" s="274"/>
      <c r="AA306" s="274"/>
      <c r="AB306" s="274"/>
      <c r="AC306" s="274"/>
      <c r="AD306" s="274"/>
      <c r="AE306" s="274"/>
      <c r="AF306" s="274"/>
    </row>
    <row r="307" spans="2:32" ht="24">
      <c r="B307" s="274"/>
      <c r="C307" s="274"/>
      <c r="D307" s="274"/>
      <c r="E307" s="274"/>
      <c r="F307" s="274"/>
      <c r="G307" s="274"/>
      <c r="H307" s="274"/>
      <c r="I307" s="274"/>
      <c r="J307" s="274"/>
      <c r="K307" s="274"/>
      <c r="L307" s="274"/>
      <c r="M307" s="274"/>
      <c r="N307" s="274"/>
      <c r="O307" s="274"/>
      <c r="P307" s="274"/>
      <c r="Q307" s="274"/>
      <c r="R307" s="274"/>
      <c r="S307" s="274"/>
      <c r="T307" s="274"/>
      <c r="U307" s="274"/>
      <c r="V307" s="274"/>
      <c r="W307" s="274"/>
      <c r="X307" s="274"/>
      <c r="Y307" s="274"/>
      <c r="Z307" s="274"/>
      <c r="AA307" s="274"/>
      <c r="AB307" s="274"/>
      <c r="AC307" s="274"/>
      <c r="AD307" s="274"/>
      <c r="AE307" s="274"/>
      <c r="AF307" s="274"/>
    </row>
    <row r="308" spans="2:32" ht="24">
      <c r="B308" s="274"/>
      <c r="C308" s="274"/>
      <c r="D308" s="274"/>
      <c r="E308" s="274"/>
      <c r="F308" s="274"/>
      <c r="G308" s="274"/>
      <c r="H308" s="274"/>
      <c r="I308" s="274"/>
      <c r="J308" s="274"/>
      <c r="K308" s="274"/>
      <c r="L308" s="274"/>
      <c r="M308" s="274"/>
      <c r="N308" s="274"/>
      <c r="O308" s="274"/>
      <c r="P308" s="274"/>
      <c r="Q308" s="274"/>
      <c r="R308" s="274"/>
      <c r="S308" s="274"/>
      <c r="T308" s="274"/>
      <c r="U308" s="274"/>
      <c r="V308" s="274"/>
      <c r="W308" s="274"/>
      <c r="X308" s="274"/>
      <c r="Y308" s="274"/>
      <c r="Z308" s="274"/>
      <c r="AA308" s="274"/>
      <c r="AB308" s="274"/>
      <c r="AC308" s="274"/>
      <c r="AD308" s="274"/>
      <c r="AE308" s="274"/>
      <c r="AF308" s="274"/>
    </row>
    <row r="309" spans="2:32" ht="24">
      <c r="B309" s="274"/>
      <c r="C309" s="274"/>
      <c r="D309" s="274"/>
      <c r="E309" s="274"/>
      <c r="F309" s="274"/>
      <c r="G309" s="274"/>
      <c r="H309" s="274"/>
      <c r="I309" s="274"/>
      <c r="J309" s="274"/>
      <c r="K309" s="274"/>
      <c r="L309" s="274"/>
      <c r="M309" s="274"/>
      <c r="N309" s="274"/>
      <c r="O309" s="274"/>
      <c r="P309" s="274"/>
      <c r="Q309" s="274"/>
      <c r="R309" s="274"/>
      <c r="S309" s="274"/>
      <c r="T309" s="274"/>
      <c r="U309" s="274"/>
      <c r="V309" s="274"/>
      <c r="W309" s="274"/>
      <c r="X309" s="274"/>
      <c r="Y309" s="274"/>
      <c r="Z309" s="274"/>
      <c r="AA309" s="274"/>
      <c r="AB309" s="274"/>
      <c r="AC309" s="274"/>
      <c r="AD309" s="274"/>
      <c r="AE309" s="274"/>
      <c r="AF309" s="274"/>
    </row>
    <row r="310" spans="2:32" ht="24">
      <c r="B310" s="274"/>
      <c r="C310" s="274"/>
      <c r="D310" s="274"/>
      <c r="E310" s="274"/>
      <c r="F310" s="274"/>
      <c r="G310" s="274"/>
      <c r="H310" s="274"/>
      <c r="I310" s="274"/>
      <c r="J310" s="274"/>
      <c r="K310" s="274"/>
      <c r="L310" s="274"/>
      <c r="M310" s="274"/>
      <c r="N310" s="274"/>
      <c r="O310" s="274"/>
      <c r="P310" s="274"/>
      <c r="Q310" s="274"/>
      <c r="R310" s="274"/>
      <c r="S310" s="274"/>
      <c r="T310" s="274"/>
      <c r="U310" s="274"/>
      <c r="V310" s="274"/>
      <c r="W310" s="274"/>
      <c r="X310" s="274"/>
      <c r="Y310" s="274"/>
      <c r="Z310" s="274"/>
      <c r="AA310" s="274"/>
      <c r="AB310" s="274"/>
      <c r="AC310" s="274"/>
      <c r="AD310" s="274"/>
      <c r="AE310" s="274"/>
      <c r="AF310" s="274"/>
    </row>
    <row r="311" spans="2:32" ht="24">
      <c r="B311" s="274"/>
      <c r="C311" s="274"/>
      <c r="D311" s="274"/>
      <c r="E311" s="274"/>
      <c r="F311" s="274"/>
      <c r="G311" s="274"/>
      <c r="H311" s="274"/>
      <c r="I311" s="274"/>
      <c r="J311" s="274"/>
      <c r="K311" s="274"/>
      <c r="L311" s="274"/>
      <c r="M311" s="274"/>
      <c r="N311" s="274"/>
      <c r="O311" s="274"/>
      <c r="P311" s="274"/>
      <c r="Q311" s="274"/>
      <c r="R311" s="274"/>
      <c r="S311" s="274"/>
      <c r="T311" s="274"/>
      <c r="U311" s="274"/>
      <c r="V311" s="274"/>
      <c r="W311" s="274"/>
      <c r="X311" s="274"/>
      <c r="Y311" s="274"/>
      <c r="Z311" s="274"/>
      <c r="AA311" s="274"/>
      <c r="AB311" s="274"/>
      <c r="AC311" s="274"/>
      <c r="AD311" s="274"/>
      <c r="AE311" s="274"/>
      <c r="AF311" s="274"/>
    </row>
    <row r="312" spans="2:32" ht="24">
      <c r="B312" s="274"/>
      <c r="C312" s="274"/>
      <c r="D312" s="274"/>
      <c r="E312" s="274"/>
      <c r="F312" s="274"/>
      <c r="G312" s="274"/>
      <c r="H312" s="274"/>
      <c r="I312" s="274"/>
      <c r="J312" s="274"/>
      <c r="K312" s="274"/>
      <c r="L312" s="274"/>
      <c r="M312" s="274"/>
      <c r="N312" s="274"/>
      <c r="O312" s="274"/>
      <c r="P312" s="274"/>
      <c r="Q312" s="274"/>
      <c r="R312" s="274"/>
      <c r="S312" s="274"/>
      <c r="T312" s="274"/>
      <c r="U312" s="274"/>
      <c r="V312" s="274"/>
      <c r="W312" s="274"/>
      <c r="X312" s="274"/>
      <c r="Y312" s="274"/>
      <c r="Z312" s="274"/>
      <c r="AA312" s="274"/>
      <c r="AB312" s="274"/>
      <c r="AC312" s="274"/>
      <c r="AD312" s="274"/>
      <c r="AE312" s="274"/>
      <c r="AF312" s="274"/>
    </row>
    <row r="313" spans="2:32" ht="24">
      <c r="B313" s="274"/>
      <c r="C313" s="274"/>
      <c r="D313" s="274"/>
      <c r="E313" s="274"/>
      <c r="F313" s="274"/>
      <c r="G313" s="274"/>
      <c r="H313" s="274"/>
      <c r="I313" s="274"/>
      <c r="J313" s="274"/>
      <c r="K313" s="274"/>
      <c r="L313" s="274"/>
      <c r="M313" s="274"/>
      <c r="N313" s="274"/>
      <c r="O313" s="274"/>
      <c r="P313" s="274"/>
      <c r="Q313" s="274"/>
      <c r="R313" s="274"/>
      <c r="S313" s="274"/>
      <c r="T313" s="274"/>
      <c r="U313" s="274"/>
      <c r="V313" s="274"/>
      <c r="W313" s="274"/>
      <c r="X313" s="274"/>
      <c r="Y313" s="274"/>
      <c r="Z313" s="274"/>
      <c r="AA313" s="274"/>
      <c r="AB313" s="274"/>
      <c r="AC313" s="274"/>
      <c r="AD313" s="274"/>
      <c r="AE313" s="274"/>
      <c r="AF313" s="274"/>
    </row>
    <row r="314" spans="2:32" ht="24">
      <c r="B314" s="274"/>
      <c r="C314" s="274"/>
      <c r="D314" s="274"/>
      <c r="E314" s="274"/>
      <c r="F314" s="274"/>
      <c r="G314" s="274"/>
      <c r="H314" s="274"/>
      <c r="I314" s="274"/>
      <c r="J314" s="274"/>
      <c r="K314" s="274"/>
      <c r="L314" s="274"/>
      <c r="M314" s="274"/>
      <c r="N314" s="274"/>
      <c r="O314" s="274"/>
      <c r="P314" s="274"/>
      <c r="Q314" s="274"/>
      <c r="R314" s="274"/>
      <c r="S314" s="274"/>
      <c r="T314" s="274"/>
      <c r="U314" s="274"/>
      <c r="V314" s="274"/>
      <c r="W314" s="274"/>
      <c r="X314" s="274"/>
      <c r="Y314" s="274"/>
      <c r="Z314" s="274"/>
      <c r="AA314" s="274"/>
      <c r="AB314" s="274"/>
      <c r="AC314" s="274"/>
      <c r="AD314" s="274"/>
      <c r="AE314" s="274"/>
      <c r="AF314" s="274"/>
    </row>
    <row r="315" spans="2:32" ht="24">
      <c r="B315" s="274"/>
      <c r="C315" s="274"/>
      <c r="D315" s="274"/>
      <c r="E315" s="274"/>
      <c r="F315" s="274"/>
      <c r="G315" s="274"/>
      <c r="H315" s="274"/>
      <c r="I315" s="274"/>
      <c r="J315" s="274"/>
      <c r="K315" s="274"/>
      <c r="L315" s="274"/>
      <c r="M315" s="274"/>
      <c r="N315" s="274"/>
      <c r="O315" s="274"/>
      <c r="P315" s="274"/>
      <c r="Q315" s="274"/>
      <c r="R315" s="274"/>
      <c r="S315" s="274"/>
      <c r="T315" s="274"/>
      <c r="U315" s="274"/>
      <c r="V315" s="274"/>
      <c r="W315" s="274"/>
      <c r="X315" s="274"/>
      <c r="Y315" s="274"/>
      <c r="Z315" s="274"/>
      <c r="AA315" s="274"/>
      <c r="AB315" s="274"/>
      <c r="AC315" s="274"/>
      <c r="AD315" s="274"/>
      <c r="AE315" s="274"/>
      <c r="AF315" s="274"/>
    </row>
    <row r="316" spans="2:32" ht="24">
      <c r="B316" s="274"/>
      <c r="C316" s="274"/>
      <c r="D316" s="274"/>
      <c r="E316" s="274"/>
      <c r="F316" s="274"/>
      <c r="G316" s="274"/>
      <c r="H316" s="274"/>
      <c r="I316" s="274"/>
      <c r="J316" s="274"/>
      <c r="K316" s="274"/>
      <c r="L316" s="274"/>
      <c r="M316" s="274"/>
      <c r="N316" s="274"/>
      <c r="O316" s="274"/>
      <c r="P316" s="274"/>
      <c r="Q316" s="274"/>
      <c r="R316" s="274"/>
      <c r="S316" s="274"/>
      <c r="T316" s="274"/>
      <c r="U316" s="274"/>
      <c r="V316" s="274"/>
      <c r="W316" s="274"/>
      <c r="X316" s="274"/>
      <c r="Y316" s="274"/>
      <c r="Z316" s="274"/>
      <c r="AA316" s="274"/>
      <c r="AB316" s="274"/>
      <c r="AC316" s="274"/>
      <c r="AD316" s="274"/>
      <c r="AE316" s="274"/>
      <c r="AF316" s="274"/>
    </row>
    <row r="317" spans="2:32" ht="24">
      <c r="B317" s="274"/>
      <c r="C317" s="274"/>
      <c r="D317" s="274"/>
      <c r="E317" s="274"/>
      <c r="F317" s="274"/>
      <c r="G317" s="274"/>
      <c r="H317" s="274"/>
      <c r="I317" s="274"/>
      <c r="J317" s="274"/>
      <c r="K317" s="274"/>
      <c r="L317" s="274"/>
      <c r="M317" s="274"/>
      <c r="N317" s="274"/>
      <c r="O317" s="274"/>
      <c r="P317" s="274"/>
      <c r="Q317" s="274"/>
      <c r="R317" s="274"/>
      <c r="S317" s="274"/>
      <c r="T317" s="274"/>
      <c r="U317" s="274"/>
      <c r="V317" s="274"/>
      <c r="W317" s="274"/>
      <c r="X317" s="274"/>
      <c r="Y317" s="274"/>
      <c r="Z317" s="274"/>
      <c r="AA317" s="274"/>
      <c r="AB317" s="274"/>
      <c r="AC317" s="274"/>
      <c r="AD317" s="274"/>
      <c r="AE317" s="274"/>
      <c r="AF317" s="274"/>
    </row>
    <row r="318" spans="2:32" ht="24">
      <c r="B318" s="274"/>
      <c r="C318" s="274"/>
      <c r="D318" s="274"/>
      <c r="E318" s="274"/>
      <c r="F318" s="274"/>
      <c r="G318" s="274"/>
      <c r="H318" s="274"/>
      <c r="I318" s="274"/>
      <c r="J318" s="274"/>
      <c r="K318" s="274"/>
      <c r="L318" s="274"/>
      <c r="M318" s="274"/>
      <c r="N318" s="274"/>
      <c r="O318" s="274"/>
      <c r="P318" s="274"/>
      <c r="Q318" s="274"/>
      <c r="R318" s="274"/>
      <c r="S318" s="274"/>
      <c r="T318" s="274"/>
      <c r="U318" s="274"/>
      <c r="V318" s="274"/>
      <c r="W318" s="274"/>
      <c r="X318" s="274"/>
      <c r="Y318" s="274"/>
      <c r="Z318" s="274"/>
      <c r="AA318" s="274"/>
      <c r="AB318" s="274"/>
      <c r="AC318" s="274"/>
      <c r="AD318" s="274"/>
      <c r="AE318" s="274"/>
      <c r="AF318" s="274"/>
    </row>
    <row r="319" spans="2:32" ht="24">
      <c r="B319" s="274"/>
      <c r="C319" s="274"/>
      <c r="D319" s="274"/>
      <c r="E319" s="274"/>
      <c r="F319" s="274"/>
      <c r="G319" s="274"/>
      <c r="H319" s="274"/>
      <c r="I319" s="274"/>
      <c r="J319" s="274"/>
      <c r="K319" s="274"/>
      <c r="L319" s="274"/>
      <c r="M319" s="274"/>
      <c r="N319" s="274"/>
      <c r="O319" s="274"/>
      <c r="P319" s="274"/>
      <c r="Q319" s="274"/>
      <c r="R319" s="274"/>
      <c r="S319" s="274"/>
      <c r="T319" s="274"/>
      <c r="U319" s="274"/>
      <c r="V319" s="274"/>
      <c r="W319" s="274"/>
      <c r="X319" s="274"/>
      <c r="Y319" s="274"/>
      <c r="Z319" s="274"/>
      <c r="AA319" s="274"/>
      <c r="AB319" s="274"/>
      <c r="AC319" s="274"/>
      <c r="AD319" s="274"/>
      <c r="AE319" s="274"/>
      <c r="AF319" s="274"/>
    </row>
    <row r="320" spans="2:32" ht="24">
      <c r="B320" s="274"/>
      <c r="C320" s="274"/>
      <c r="D320" s="274"/>
      <c r="E320" s="274"/>
      <c r="F320" s="274"/>
      <c r="G320" s="274"/>
      <c r="H320" s="274"/>
      <c r="I320" s="274"/>
      <c r="J320" s="274"/>
      <c r="K320" s="274"/>
      <c r="L320" s="274"/>
      <c r="M320" s="274"/>
      <c r="N320" s="274"/>
      <c r="O320" s="274"/>
      <c r="P320" s="274"/>
      <c r="Q320" s="274"/>
      <c r="R320" s="274"/>
      <c r="S320" s="274"/>
      <c r="T320" s="274"/>
      <c r="U320" s="274"/>
      <c r="V320" s="274"/>
      <c r="W320" s="274"/>
      <c r="X320" s="274"/>
      <c r="Y320" s="274"/>
      <c r="Z320" s="274"/>
      <c r="AA320" s="274"/>
      <c r="AB320" s="274"/>
      <c r="AC320" s="274"/>
      <c r="AD320" s="274"/>
      <c r="AE320" s="274"/>
      <c r="AF320" s="274"/>
    </row>
    <row r="321" spans="2:32" ht="24">
      <c r="B321" s="274"/>
      <c r="C321" s="274"/>
      <c r="D321" s="274"/>
      <c r="E321" s="274"/>
      <c r="F321" s="274"/>
      <c r="G321" s="274"/>
      <c r="H321" s="274"/>
      <c r="I321" s="274"/>
      <c r="J321" s="274"/>
      <c r="K321" s="274"/>
      <c r="L321" s="274"/>
      <c r="M321" s="274"/>
      <c r="N321" s="274"/>
      <c r="O321" s="274"/>
      <c r="P321" s="274"/>
      <c r="Q321" s="274"/>
      <c r="R321" s="274"/>
      <c r="S321" s="274"/>
      <c r="T321" s="274"/>
      <c r="U321" s="274"/>
      <c r="V321" s="274"/>
      <c r="W321" s="274"/>
      <c r="X321" s="274"/>
      <c r="Y321" s="274"/>
      <c r="Z321" s="274"/>
      <c r="AA321" s="274"/>
      <c r="AB321" s="274"/>
      <c r="AC321" s="274"/>
      <c r="AD321" s="274"/>
      <c r="AE321" s="274"/>
      <c r="AF321" s="274"/>
    </row>
    <row r="322" spans="2:32" ht="24">
      <c r="B322" s="274"/>
      <c r="C322" s="274"/>
      <c r="D322" s="274"/>
      <c r="E322" s="274"/>
      <c r="F322" s="274"/>
      <c r="G322" s="274"/>
      <c r="H322" s="274"/>
      <c r="I322" s="274"/>
      <c r="J322" s="274"/>
      <c r="K322" s="274"/>
      <c r="L322" s="274"/>
      <c r="M322" s="274"/>
      <c r="N322" s="274"/>
      <c r="O322" s="274"/>
      <c r="P322" s="274"/>
      <c r="Q322" s="274"/>
      <c r="R322" s="274"/>
      <c r="S322" s="274"/>
      <c r="T322" s="274"/>
      <c r="U322" s="274"/>
      <c r="V322" s="274"/>
      <c r="W322" s="274"/>
      <c r="X322" s="274"/>
      <c r="Y322" s="274"/>
      <c r="Z322" s="274"/>
      <c r="AA322" s="274"/>
      <c r="AB322" s="274"/>
      <c r="AC322" s="274"/>
      <c r="AD322" s="274"/>
      <c r="AE322" s="274"/>
      <c r="AF322" s="274"/>
    </row>
    <row r="323" spans="2:32" ht="24">
      <c r="B323" s="274"/>
      <c r="C323" s="274"/>
      <c r="D323" s="274"/>
      <c r="E323" s="274"/>
      <c r="F323" s="274"/>
      <c r="G323" s="274"/>
      <c r="H323" s="274"/>
      <c r="I323" s="274"/>
      <c r="J323" s="274"/>
      <c r="K323" s="274"/>
      <c r="L323" s="274"/>
      <c r="M323" s="274"/>
      <c r="N323" s="274"/>
      <c r="O323" s="274"/>
      <c r="P323" s="274"/>
      <c r="Q323" s="274"/>
      <c r="R323" s="274"/>
      <c r="S323" s="274"/>
      <c r="T323" s="274"/>
      <c r="U323" s="274"/>
      <c r="V323" s="274"/>
      <c r="W323" s="274"/>
      <c r="X323" s="274"/>
      <c r="Y323" s="274"/>
      <c r="Z323" s="274"/>
      <c r="AA323" s="274"/>
      <c r="AB323" s="274"/>
      <c r="AC323" s="274"/>
      <c r="AD323" s="274"/>
      <c r="AE323" s="274"/>
      <c r="AF323" s="274"/>
    </row>
    <row r="324" spans="2:32" ht="24">
      <c r="B324" s="274"/>
      <c r="C324" s="274"/>
      <c r="D324" s="274"/>
      <c r="E324" s="274"/>
      <c r="F324" s="274"/>
      <c r="G324" s="274"/>
      <c r="H324" s="274"/>
      <c r="I324" s="274"/>
      <c r="J324" s="274"/>
      <c r="K324" s="274"/>
      <c r="L324" s="274"/>
      <c r="M324" s="274"/>
      <c r="N324" s="274"/>
      <c r="O324" s="274"/>
      <c r="P324" s="274"/>
      <c r="Q324" s="274"/>
      <c r="R324" s="274"/>
      <c r="S324" s="274"/>
      <c r="T324" s="274"/>
      <c r="U324" s="274"/>
      <c r="V324" s="274"/>
      <c r="W324" s="274"/>
      <c r="X324" s="274"/>
      <c r="Y324" s="274"/>
      <c r="Z324" s="274"/>
      <c r="AA324" s="274"/>
      <c r="AB324" s="274"/>
      <c r="AC324" s="274"/>
      <c r="AD324" s="274"/>
      <c r="AE324" s="274"/>
      <c r="AF324" s="274"/>
    </row>
    <row r="325" spans="2:32" ht="24">
      <c r="B325" s="274"/>
      <c r="C325" s="274"/>
      <c r="D325" s="274"/>
      <c r="E325" s="274"/>
      <c r="F325" s="274"/>
      <c r="G325" s="274"/>
      <c r="H325" s="274"/>
      <c r="I325" s="274"/>
      <c r="J325" s="274"/>
      <c r="K325" s="274"/>
      <c r="L325" s="274"/>
      <c r="M325" s="274"/>
      <c r="N325" s="274"/>
      <c r="O325" s="274"/>
      <c r="P325" s="274"/>
      <c r="Q325" s="274"/>
      <c r="R325" s="274"/>
      <c r="S325" s="274"/>
      <c r="T325" s="274"/>
      <c r="U325" s="274"/>
      <c r="V325" s="274"/>
      <c r="W325" s="274"/>
      <c r="X325" s="274"/>
      <c r="Y325" s="274"/>
      <c r="Z325" s="274"/>
      <c r="AA325" s="274"/>
      <c r="AB325" s="274"/>
      <c r="AC325" s="274"/>
      <c r="AD325" s="274"/>
      <c r="AE325" s="274"/>
      <c r="AF325" s="274"/>
    </row>
    <row r="326" spans="2:32" ht="24">
      <c r="B326" s="274"/>
      <c r="C326" s="274"/>
      <c r="D326" s="274"/>
      <c r="E326" s="274"/>
      <c r="F326" s="274"/>
      <c r="G326" s="274"/>
      <c r="H326" s="274"/>
      <c r="I326" s="274"/>
      <c r="J326" s="274"/>
      <c r="K326" s="274"/>
      <c r="L326" s="274"/>
      <c r="M326" s="274"/>
      <c r="N326" s="274"/>
      <c r="O326" s="274"/>
      <c r="P326" s="274"/>
      <c r="Q326" s="274"/>
      <c r="R326" s="274"/>
      <c r="S326" s="274"/>
      <c r="T326" s="274"/>
      <c r="U326" s="274"/>
      <c r="V326" s="274"/>
      <c r="W326" s="274"/>
      <c r="X326" s="274"/>
      <c r="Y326" s="274"/>
      <c r="Z326" s="274"/>
      <c r="AA326" s="274"/>
      <c r="AB326" s="274"/>
      <c r="AC326" s="274"/>
      <c r="AD326" s="274"/>
      <c r="AE326" s="274"/>
      <c r="AF326" s="274"/>
    </row>
    <row r="327" spans="2:32" ht="24">
      <c r="B327" s="274"/>
      <c r="C327" s="274"/>
      <c r="D327" s="274"/>
      <c r="E327" s="274"/>
      <c r="F327" s="274"/>
      <c r="G327" s="274"/>
      <c r="H327" s="274"/>
      <c r="I327" s="274"/>
      <c r="J327" s="274"/>
      <c r="K327" s="274"/>
      <c r="L327" s="274"/>
      <c r="M327" s="274"/>
      <c r="N327" s="274"/>
      <c r="O327" s="274"/>
      <c r="P327" s="274"/>
      <c r="Q327" s="274"/>
      <c r="R327" s="274"/>
      <c r="S327" s="274"/>
      <c r="T327" s="274"/>
      <c r="U327" s="274"/>
      <c r="V327" s="274"/>
      <c r="W327" s="274"/>
      <c r="X327" s="274"/>
      <c r="Y327" s="274"/>
      <c r="Z327" s="274"/>
      <c r="AA327" s="274"/>
      <c r="AB327" s="274"/>
      <c r="AC327" s="274"/>
      <c r="AD327" s="274"/>
      <c r="AE327" s="274"/>
      <c r="AF327" s="274"/>
    </row>
    <row r="328" spans="2:32" ht="24">
      <c r="B328" s="274"/>
      <c r="C328" s="274"/>
      <c r="D328" s="274"/>
      <c r="E328" s="274"/>
      <c r="F328" s="274"/>
      <c r="G328" s="274"/>
      <c r="H328" s="274"/>
      <c r="I328" s="274"/>
      <c r="J328" s="274"/>
      <c r="K328" s="274"/>
      <c r="L328" s="274"/>
      <c r="M328" s="274"/>
      <c r="N328" s="274"/>
      <c r="O328" s="274"/>
      <c r="P328" s="274"/>
      <c r="Q328" s="274"/>
      <c r="R328" s="274"/>
      <c r="S328" s="274"/>
      <c r="T328" s="274"/>
      <c r="U328" s="274"/>
      <c r="V328" s="274"/>
      <c r="W328" s="274"/>
      <c r="X328" s="274"/>
      <c r="Y328" s="274"/>
      <c r="Z328" s="274"/>
      <c r="AA328" s="274"/>
      <c r="AB328" s="274"/>
      <c r="AC328" s="274"/>
      <c r="AD328" s="274"/>
      <c r="AE328" s="274"/>
      <c r="AF328" s="274"/>
    </row>
    <row r="329" spans="2:32" ht="24">
      <c r="B329" s="274"/>
      <c r="C329" s="274"/>
      <c r="D329" s="274"/>
      <c r="E329" s="274"/>
      <c r="F329" s="274"/>
      <c r="G329" s="274"/>
      <c r="H329" s="274"/>
      <c r="I329" s="274"/>
      <c r="J329" s="274"/>
      <c r="K329" s="274"/>
      <c r="L329" s="274"/>
      <c r="M329" s="274"/>
      <c r="N329" s="274"/>
      <c r="O329" s="274"/>
      <c r="P329" s="274"/>
      <c r="Q329" s="274"/>
      <c r="R329" s="274"/>
      <c r="S329" s="274"/>
      <c r="T329" s="274"/>
      <c r="U329" s="274"/>
      <c r="V329" s="274"/>
      <c r="W329" s="274"/>
      <c r="X329" s="274"/>
      <c r="Y329" s="274"/>
      <c r="Z329" s="274"/>
      <c r="AA329" s="274"/>
      <c r="AB329" s="274"/>
      <c r="AC329" s="274"/>
      <c r="AD329" s="274"/>
      <c r="AE329" s="274"/>
      <c r="AF329" s="274"/>
    </row>
    <row r="330" spans="2:32" ht="24">
      <c r="B330" s="274"/>
      <c r="C330" s="274"/>
      <c r="D330" s="274"/>
      <c r="E330" s="274"/>
      <c r="F330" s="274"/>
      <c r="G330" s="274"/>
      <c r="H330" s="274"/>
      <c r="I330" s="274"/>
      <c r="J330" s="274"/>
      <c r="K330" s="274"/>
      <c r="L330" s="274"/>
      <c r="M330" s="274"/>
      <c r="N330" s="274"/>
      <c r="O330" s="274"/>
      <c r="P330" s="274"/>
      <c r="Q330" s="274"/>
      <c r="R330" s="274"/>
      <c r="S330" s="274"/>
      <c r="T330" s="274"/>
      <c r="U330" s="274"/>
      <c r="V330" s="274"/>
      <c r="W330" s="274"/>
      <c r="X330" s="274"/>
      <c r="Y330" s="274"/>
      <c r="Z330" s="274"/>
      <c r="AA330" s="274"/>
      <c r="AB330" s="274"/>
      <c r="AC330" s="274"/>
      <c r="AD330" s="274"/>
      <c r="AE330" s="274"/>
      <c r="AF330" s="274"/>
    </row>
    <row r="331" spans="2:32" ht="24">
      <c r="B331" s="274"/>
      <c r="C331" s="274"/>
      <c r="D331" s="274"/>
      <c r="E331" s="274"/>
      <c r="F331" s="274"/>
      <c r="G331" s="274"/>
      <c r="H331" s="274"/>
      <c r="I331" s="274"/>
      <c r="J331" s="274"/>
      <c r="K331" s="274"/>
      <c r="L331" s="274"/>
      <c r="M331" s="274"/>
      <c r="N331" s="274"/>
      <c r="O331" s="274"/>
      <c r="P331" s="274"/>
      <c r="Q331" s="274"/>
      <c r="R331" s="274"/>
      <c r="S331" s="274"/>
      <c r="T331" s="274"/>
      <c r="U331" s="274"/>
      <c r="V331" s="274"/>
      <c r="W331" s="274"/>
      <c r="X331" s="274"/>
      <c r="Y331" s="274"/>
      <c r="Z331" s="274"/>
      <c r="AA331" s="274"/>
      <c r="AB331" s="274"/>
      <c r="AC331" s="274"/>
      <c r="AD331" s="274"/>
      <c r="AE331" s="274"/>
      <c r="AF331" s="274"/>
    </row>
    <row r="332" spans="2:32" ht="24">
      <c r="B332" s="274"/>
      <c r="C332" s="274"/>
      <c r="D332" s="274"/>
      <c r="E332" s="274"/>
      <c r="F332" s="274"/>
      <c r="G332" s="274"/>
      <c r="H332" s="274"/>
      <c r="I332" s="274"/>
      <c r="J332" s="274"/>
      <c r="K332" s="274"/>
      <c r="L332" s="274"/>
      <c r="M332" s="274"/>
      <c r="N332" s="274"/>
      <c r="O332" s="274"/>
      <c r="P332" s="274"/>
      <c r="Q332" s="274"/>
      <c r="R332" s="274"/>
      <c r="S332" s="274"/>
      <c r="T332" s="274"/>
      <c r="U332" s="274"/>
      <c r="V332" s="274"/>
      <c r="W332" s="274"/>
      <c r="X332" s="274"/>
      <c r="Y332" s="274"/>
      <c r="Z332" s="274"/>
      <c r="AA332" s="274"/>
      <c r="AB332" s="274"/>
      <c r="AC332" s="274"/>
      <c r="AD332" s="274"/>
      <c r="AE332" s="274"/>
      <c r="AF332" s="274"/>
    </row>
    <row r="333" spans="2:32" ht="24">
      <c r="B333" s="274"/>
      <c r="C333" s="274"/>
      <c r="D333" s="274"/>
      <c r="E333" s="274"/>
      <c r="F333" s="274"/>
      <c r="G333" s="274"/>
      <c r="H333" s="274"/>
      <c r="I333" s="274"/>
      <c r="J333" s="274"/>
      <c r="K333" s="274"/>
      <c r="L333" s="274"/>
      <c r="M333" s="274"/>
      <c r="N333" s="274"/>
      <c r="O333" s="274"/>
      <c r="P333" s="274"/>
      <c r="Q333" s="274"/>
      <c r="R333" s="274"/>
      <c r="S333" s="274"/>
      <c r="T333" s="274"/>
      <c r="U333" s="274"/>
      <c r="V333" s="274"/>
      <c r="W333" s="274"/>
      <c r="X333" s="274"/>
      <c r="Y333" s="274"/>
      <c r="Z333" s="274"/>
      <c r="AA333" s="274"/>
      <c r="AB333" s="274"/>
      <c r="AC333" s="274"/>
      <c r="AD333" s="274"/>
      <c r="AE333" s="274"/>
      <c r="AF333" s="274"/>
    </row>
    <row r="334" spans="2:32" ht="24">
      <c r="B334" s="274"/>
      <c r="C334" s="274"/>
      <c r="D334" s="274"/>
      <c r="E334" s="274"/>
      <c r="F334" s="274"/>
      <c r="G334" s="274"/>
      <c r="H334" s="274"/>
      <c r="I334" s="274"/>
      <c r="J334" s="274"/>
      <c r="K334" s="274"/>
      <c r="L334" s="274"/>
      <c r="M334" s="274"/>
      <c r="N334" s="274"/>
      <c r="O334" s="274"/>
      <c r="P334" s="274"/>
      <c r="Q334" s="274"/>
      <c r="R334" s="274"/>
      <c r="S334" s="274"/>
      <c r="T334" s="274"/>
      <c r="U334" s="274"/>
      <c r="V334" s="274"/>
      <c r="W334" s="274"/>
      <c r="X334" s="274"/>
      <c r="Y334" s="274"/>
      <c r="Z334" s="274"/>
      <c r="AA334" s="274"/>
      <c r="AB334" s="274"/>
      <c r="AC334" s="274"/>
      <c r="AD334" s="274"/>
      <c r="AE334" s="274"/>
      <c r="AF334" s="274"/>
    </row>
    <row r="335" spans="2:32" ht="24">
      <c r="B335" s="274"/>
      <c r="C335" s="274"/>
      <c r="D335" s="274"/>
      <c r="E335" s="274"/>
      <c r="F335" s="274"/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274"/>
      <c r="R335" s="274"/>
      <c r="S335" s="274"/>
      <c r="T335" s="274"/>
      <c r="U335" s="274"/>
      <c r="V335" s="274"/>
      <c r="W335" s="274"/>
      <c r="X335" s="274"/>
      <c r="Y335" s="274"/>
      <c r="Z335" s="274"/>
      <c r="AA335" s="274"/>
      <c r="AB335" s="274"/>
      <c r="AC335" s="274"/>
      <c r="AD335" s="274"/>
      <c r="AE335" s="274"/>
      <c r="AF335" s="274"/>
    </row>
    <row r="336" spans="2:32" ht="24">
      <c r="B336" s="274"/>
      <c r="C336" s="274"/>
      <c r="D336" s="274"/>
      <c r="E336" s="274"/>
      <c r="F336" s="274"/>
      <c r="G336" s="274"/>
      <c r="H336" s="274"/>
      <c r="I336" s="274"/>
      <c r="J336" s="274"/>
      <c r="K336" s="274"/>
      <c r="L336" s="274"/>
      <c r="M336" s="274"/>
      <c r="N336" s="274"/>
      <c r="O336" s="274"/>
      <c r="P336" s="274"/>
      <c r="Q336" s="274"/>
      <c r="R336" s="274"/>
      <c r="S336" s="274"/>
      <c r="T336" s="274"/>
      <c r="U336" s="274"/>
      <c r="V336" s="274"/>
      <c r="W336" s="274"/>
      <c r="X336" s="274"/>
      <c r="Y336" s="274"/>
      <c r="Z336" s="274"/>
      <c r="AA336" s="274"/>
      <c r="AB336" s="274"/>
      <c r="AC336" s="274"/>
      <c r="AD336" s="274"/>
      <c r="AE336" s="274"/>
      <c r="AF336" s="274"/>
    </row>
    <row r="337" spans="2:32" ht="24">
      <c r="B337" s="274"/>
      <c r="C337" s="274"/>
      <c r="D337" s="274"/>
      <c r="E337" s="274"/>
      <c r="F337" s="274"/>
      <c r="G337" s="274"/>
      <c r="H337" s="274"/>
      <c r="I337" s="274"/>
      <c r="J337" s="274"/>
      <c r="K337" s="274"/>
      <c r="L337" s="274"/>
      <c r="M337" s="274"/>
      <c r="N337" s="274"/>
      <c r="O337" s="274"/>
      <c r="P337" s="274"/>
      <c r="Q337" s="274"/>
      <c r="R337" s="274"/>
      <c r="S337" s="274"/>
      <c r="T337" s="274"/>
      <c r="U337" s="274"/>
      <c r="V337" s="274"/>
      <c r="W337" s="274"/>
      <c r="X337" s="274"/>
      <c r="Y337" s="274"/>
      <c r="Z337" s="274"/>
      <c r="AA337" s="274"/>
      <c r="AB337" s="274"/>
      <c r="AC337" s="274"/>
      <c r="AD337" s="274"/>
      <c r="AE337" s="274"/>
      <c r="AF337" s="274"/>
    </row>
    <row r="338" spans="2:32" ht="24">
      <c r="B338" s="274"/>
      <c r="C338" s="274"/>
      <c r="D338" s="274"/>
      <c r="E338" s="274"/>
      <c r="F338" s="274"/>
      <c r="G338" s="274"/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274"/>
      <c r="T338" s="274"/>
      <c r="U338" s="274"/>
      <c r="V338" s="274"/>
      <c r="W338" s="274"/>
      <c r="X338" s="274"/>
      <c r="Y338" s="274"/>
      <c r="Z338" s="274"/>
      <c r="AA338" s="274"/>
      <c r="AB338" s="274"/>
      <c r="AC338" s="274"/>
      <c r="AD338" s="274"/>
      <c r="AE338" s="274"/>
      <c r="AF338" s="274"/>
    </row>
    <row r="339" spans="2:32" ht="24">
      <c r="B339" s="274"/>
      <c r="C339" s="274"/>
      <c r="D339" s="274"/>
      <c r="E339" s="274"/>
      <c r="F339" s="274"/>
      <c r="G339" s="274"/>
      <c r="H339" s="274"/>
      <c r="I339" s="274"/>
      <c r="J339" s="274"/>
      <c r="K339" s="274"/>
      <c r="L339" s="274"/>
      <c r="M339" s="274"/>
      <c r="N339" s="274"/>
      <c r="O339" s="274"/>
      <c r="P339" s="274"/>
      <c r="Q339" s="274"/>
      <c r="R339" s="274"/>
      <c r="S339" s="274"/>
      <c r="T339" s="274"/>
      <c r="U339" s="274"/>
      <c r="V339" s="274"/>
      <c r="W339" s="274"/>
      <c r="X339" s="274"/>
      <c r="Y339" s="274"/>
      <c r="Z339" s="274"/>
      <c r="AA339" s="274"/>
      <c r="AB339" s="274"/>
      <c r="AC339" s="274"/>
      <c r="AD339" s="274"/>
      <c r="AE339" s="274"/>
      <c r="AF339" s="274"/>
    </row>
    <row r="340" spans="2:32" ht="24">
      <c r="B340" s="274"/>
      <c r="C340" s="274"/>
      <c r="D340" s="274"/>
      <c r="E340" s="274"/>
      <c r="F340" s="274"/>
      <c r="G340" s="274"/>
      <c r="H340" s="274"/>
      <c r="I340" s="274"/>
      <c r="J340" s="274"/>
      <c r="K340" s="274"/>
      <c r="L340" s="274"/>
      <c r="M340" s="274"/>
      <c r="N340" s="274"/>
      <c r="O340" s="274"/>
      <c r="P340" s="274"/>
      <c r="Q340" s="274"/>
      <c r="R340" s="274"/>
      <c r="S340" s="274"/>
      <c r="T340" s="274"/>
      <c r="U340" s="274"/>
      <c r="V340" s="274"/>
      <c r="W340" s="274"/>
      <c r="X340" s="274"/>
      <c r="Y340" s="274"/>
      <c r="Z340" s="274"/>
      <c r="AA340" s="274"/>
      <c r="AB340" s="274"/>
      <c r="AC340" s="274"/>
      <c r="AD340" s="274"/>
      <c r="AE340" s="274"/>
      <c r="AF340" s="274"/>
    </row>
    <row r="341" spans="2:32" ht="24">
      <c r="B341" s="274"/>
      <c r="C341" s="274"/>
      <c r="D341" s="274"/>
      <c r="E341" s="274"/>
      <c r="F341" s="274"/>
      <c r="G341" s="274"/>
      <c r="H341" s="274"/>
      <c r="I341" s="274"/>
      <c r="J341" s="274"/>
      <c r="K341" s="274"/>
      <c r="L341" s="274"/>
      <c r="M341" s="274"/>
      <c r="N341" s="274"/>
      <c r="O341" s="274"/>
      <c r="P341" s="274"/>
      <c r="Q341" s="274"/>
      <c r="R341" s="274"/>
      <c r="S341" s="274"/>
      <c r="T341" s="274"/>
      <c r="U341" s="274"/>
      <c r="V341" s="274"/>
      <c r="W341" s="274"/>
      <c r="X341" s="274"/>
      <c r="Y341" s="274"/>
      <c r="Z341" s="274"/>
      <c r="AA341" s="274"/>
      <c r="AB341" s="274"/>
      <c r="AC341" s="274"/>
      <c r="AD341" s="274"/>
      <c r="AE341" s="274"/>
      <c r="AF341" s="274"/>
    </row>
    <row r="342" spans="2:32" ht="24">
      <c r="B342" s="274"/>
      <c r="C342" s="274"/>
      <c r="D342" s="274"/>
      <c r="E342" s="274"/>
      <c r="F342" s="274"/>
      <c r="G342" s="274"/>
      <c r="H342" s="274"/>
      <c r="I342" s="274"/>
      <c r="J342" s="274"/>
      <c r="K342" s="274"/>
      <c r="L342" s="274"/>
      <c r="M342" s="274"/>
      <c r="N342" s="274"/>
      <c r="O342" s="274"/>
      <c r="P342" s="274"/>
      <c r="Q342" s="274"/>
      <c r="R342" s="274"/>
      <c r="S342" s="274"/>
      <c r="T342" s="274"/>
      <c r="U342" s="274"/>
      <c r="V342" s="274"/>
      <c r="W342" s="274"/>
      <c r="X342" s="274"/>
      <c r="Y342" s="274"/>
      <c r="Z342" s="274"/>
      <c r="AA342" s="274"/>
      <c r="AB342" s="274"/>
      <c r="AC342" s="274"/>
      <c r="AD342" s="274"/>
      <c r="AE342" s="274"/>
      <c r="AF342" s="274"/>
    </row>
    <row r="343" spans="2:32" ht="24">
      <c r="B343" s="274"/>
      <c r="C343" s="274"/>
      <c r="D343" s="274"/>
      <c r="E343" s="274"/>
      <c r="F343" s="274"/>
      <c r="G343" s="274"/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274"/>
      <c r="T343" s="274"/>
      <c r="U343" s="274"/>
      <c r="V343" s="274"/>
      <c r="W343" s="274"/>
      <c r="X343" s="274"/>
      <c r="Y343" s="274"/>
      <c r="Z343" s="274"/>
      <c r="AA343" s="274"/>
      <c r="AB343" s="274"/>
      <c r="AC343" s="274"/>
      <c r="AD343" s="274"/>
      <c r="AE343" s="274"/>
      <c r="AF343" s="274"/>
    </row>
    <row r="344" spans="2:32" ht="24">
      <c r="B344" s="274"/>
      <c r="C344" s="274"/>
      <c r="D344" s="274"/>
      <c r="E344" s="274"/>
      <c r="F344" s="274"/>
      <c r="G344" s="274"/>
      <c r="H344" s="274"/>
      <c r="I344" s="274"/>
      <c r="J344" s="274"/>
      <c r="K344" s="274"/>
      <c r="L344" s="274"/>
      <c r="M344" s="274"/>
      <c r="N344" s="274"/>
      <c r="O344" s="274"/>
      <c r="P344" s="274"/>
      <c r="Q344" s="274"/>
      <c r="R344" s="274"/>
      <c r="S344" s="274"/>
      <c r="T344" s="274"/>
      <c r="U344" s="274"/>
      <c r="V344" s="274"/>
      <c r="W344" s="274"/>
      <c r="X344" s="274"/>
      <c r="Y344" s="274"/>
      <c r="Z344" s="274"/>
      <c r="AA344" s="274"/>
      <c r="AB344" s="274"/>
      <c r="AC344" s="274"/>
      <c r="AD344" s="274"/>
      <c r="AE344" s="274"/>
      <c r="AF344" s="274"/>
    </row>
    <row r="345" spans="2:32" ht="24">
      <c r="B345" s="274"/>
      <c r="C345" s="274"/>
      <c r="D345" s="274"/>
      <c r="E345" s="274"/>
      <c r="F345" s="274"/>
      <c r="G345" s="274"/>
      <c r="H345" s="274"/>
      <c r="I345" s="274"/>
      <c r="J345" s="274"/>
      <c r="K345" s="274"/>
      <c r="L345" s="274"/>
      <c r="M345" s="274"/>
      <c r="N345" s="274"/>
      <c r="O345" s="274"/>
      <c r="P345" s="274"/>
      <c r="Q345" s="274"/>
      <c r="R345" s="274"/>
      <c r="S345" s="274"/>
      <c r="T345" s="274"/>
      <c r="U345" s="274"/>
      <c r="V345" s="274"/>
      <c r="W345" s="274"/>
      <c r="X345" s="274"/>
      <c r="Y345" s="274"/>
      <c r="Z345" s="274"/>
      <c r="AA345" s="274"/>
      <c r="AB345" s="274"/>
      <c r="AC345" s="274"/>
      <c r="AD345" s="274"/>
      <c r="AE345" s="274"/>
      <c r="AF345" s="274"/>
    </row>
    <row r="346" spans="2:32" ht="24">
      <c r="B346" s="274"/>
      <c r="C346" s="274"/>
      <c r="D346" s="274"/>
      <c r="E346" s="274"/>
      <c r="F346" s="274"/>
      <c r="G346" s="274"/>
      <c r="H346" s="274"/>
      <c r="I346" s="274"/>
      <c r="J346" s="274"/>
      <c r="K346" s="274"/>
      <c r="L346" s="274"/>
      <c r="M346" s="274"/>
      <c r="N346" s="274"/>
      <c r="O346" s="274"/>
      <c r="P346" s="274"/>
      <c r="Q346" s="274"/>
      <c r="R346" s="274"/>
      <c r="S346" s="274"/>
      <c r="T346" s="274"/>
      <c r="U346" s="274"/>
      <c r="V346" s="274"/>
      <c r="W346" s="274"/>
      <c r="X346" s="274"/>
      <c r="Y346" s="274"/>
      <c r="Z346" s="274"/>
      <c r="AA346" s="274"/>
      <c r="AB346" s="274"/>
      <c r="AC346" s="274"/>
      <c r="AD346" s="274"/>
      <c r="AE346" s="274"/>
      <c r="AF346" s="274"/>
    </row>
    <row r="347" spans="2:32" ht="24">
      <c r="B347" s="274"/>
      <c r="C347" s="274"/>
      <c r="D347" s="274"/>
      <c r="E347" s="274"/>
      <c r="F347" s="274"/>
      <c r="G347" s="274"/>
      <c r="H347" s="274"/>
      <c r="I347" s="274"/>
      <c r="J347" s="274"/>
      <c r="K347" s="274"/>
      <c r="L347" s="274"/>
      <c r="M347" s="274"/>
      <c r="N347" s="274"/>
      <c r="O347" s="274"/>
      <c r="P347" s="274"/>
      <c r="Q347" s="274"/>
      <c r="R347" s="274"/>
      <c r="S347" s="274"/>
      <c r="T347" s="274"/>
      <c r="U347" s="274"/>
      <c r="V347" s="274"/>
      <c r="W347" s="274"/>
      <c r="X347" s="274"/>
      <c r="Y347" s="274"/>
      <c r="Z347" s="274"/>
      <c r="AA347" s="274"/>
      <c r="AB347" s="274"/>
      <c r="AC347" s="274"/>
      <c r="AD347" s="274"/>
      <c r="AE347" s="274"/>
      <c r="AF347" s="274"/>
    </row>
    <row r="348" spans="2:32" ht="24">
      <c r="B348" s="274"/>
      <c r="C348" s="274"/>
      <c r="D348" s="274"/>
      <c r="E348" s="274"/>
      <c r="F348" s="274"/>
      <c r="G348" s="274"/>
      <c r="H348" s="274"/>
      <c r="I348" s="274"/>
      <c r="J348" s="274"/>
      <c r="K348" s="274"/>
      <c r="L348" s="274"/>
      <c r="M348" s="274"/>
      <c r="N348" s="274"/>
      <c r="O348" s="274"/>
      <c r="P348" s="274"/>
      <c r="Q348" s="274"/>
      <c r="R348" s="274"/>
      <c r="S348" s="274"/>
      <c r="T348" s="274"/>
      <c r="U348" s="274"/>
      <c r="V348" s="274"/>
      <c r="W348" s="274"/>
      <c r="X348" s="274"/>
      <c r="Y348" s="274"/>
      <c r="Z348" s="274"/>
      <c r="AA348" s="274"/>
      <c r="AB348" s="274"/>
      <c r="AC348" s="274"/>
      <c r="AD348" s="274"/>
      <c r="AE348" s="274"/>
      <c r="AF348" s="274"/>
    </row>
    <row r="349" spans="2:32" ht="24">
      <c r="B349" s="274"/>
      <c r="C349" s="274"/>
      <c r="D349" s="274"/>
      <c r="E349" s="274"/>
      <c r="F349" s="274"/>
      <c r="G349" s="274"/>
      <c r="H349" s="274"/>
      <c r="I349" s="274"/>
      <c r="J349" s="274"/>
      <c r="K349" s="274"/>
      <c r="L349" s="274"/>
      <c r="M349" s="274"/>
      <c r="N349" s="274"/>
      <c r="O349" s="274"/>
      <c r="P349" s="274"/>
      <c r="Q349" s="274"/>
      <c r="R349" s="274"/>
      <c r="S349" s="274"/>
      <c r="T349" s="274"/>
      <c r="U349" s="274"/>
      <c r="V349" s="274"/>
      <c r="W349" s="274"/>
      <c r="X349" s="274"/>
      <c r="Y349" s="274"/>
      <c r="Z349" s="274"/>
      <c r="AA349" s="274"/>
      <c r="AB349" s="274"/>
      <c r="AC349" s="274"/>
      <c r="AD349" s="274"/>
      <c r="AE349" s="274"/>
      <c r="AF349" s="274"/>
    </row>
    <row r="350" spans="2:32" ht="24">
      <c r="B350" s="274"/>
      <c r="C350" s="274"/>
      <c r="D350" s="274"/>
      <c r="E350" s="274"/>
      <c r="F350" s="274"/>
      <c r="G350" s="274"/>
      <c r="H350" s="274"/>
      <c r="I350" s="274"/>
      <c r="J350" s="274"/>
      <c r="K350" s="274"/>
      <c r="L350" s="274"/>
      <c r="M350" s="274"/>
      <c r="N350" s="274"/>
      <c r="O350" s="274"/>
      <c r="P350" s="274"/>
      <c r="Q350" s="274"/>
      <c r="R350" s="274"/>
      <c r="S350" s="274"/>
      <c r="T350" s="274"/>
      <c r="U350" s="274"/>
      <c r="V350" s="274"/>
      <c r="W350" s="274"/>
      <c r="X350" s="274"/>
      <c r="Y350" s="274"/>
      <c r="Z350" s="274"/>
      <c r="AA350" s="274"/>
      <c r="AB350" s="274"/>
      <c r="AC350" s="274"/>
      <c r="AD350" s="274"/>
      <c r="AE350" s="274"/>
      <c r="AF350" s="274"/>
    </row>
    <row r="351" spans="2:32" ht="24">
      <c r="B351" s="274"/>
      <c r="C351" s="274"/>
      <c r="D351" s="274"/>
      <c r="E351" s="274"/>
      <c r="F351" s="274"/>
      <c r="G351" s="274"/>
      <c r="H351" s="274"/>
      <c r="I351" s="274"/>
      <c r="J351" s="274"/>
      <c r="K351" s="274"/>
      <c r="L351" s="274"/>
      <c r="M351" s="274"/>
      <c r="N351" s="274"/>
      <c r="O351" s="274"/>
      <c r="P351" s="274"/>
      <c r="Q351" s="274"/>
      <c r="R351" s="274"/>
      <c r="S351" s="274"/>
      <c r="T351" s="274"/>
      <c r="U351" s="274"/>
      <c r="V351" s="274"/>
      <c r="W351" s="274"/>
      <c r="X351" s="274"/>
      <c r="Y351" s="274"/>
      <c r="Z351" s="274"/>
      <c r="AA351" s="274"/>
      <c r="AB351" s="274"/>
      <c r="AC351" s="274"/>
      <c r="AD351" s="274"/>
      <c r="AE351" s="274"/>
      <c r="AF351" s="274"/>
    </row>
    <row r="352" spans="2:32" ht="24">
      <c r="B352" s="274"/>
      <c r="C352" s="274"/>
      <c r="D352" s="274"/>
      <c r="E352" s="274"/>
      <c r="F352" s="274"/>
      <c r="G352" s="274"/>
      <c r="H352" s="274"/>
      <c r="I352" s="274"/>
      <c r="J352" s="274"/>
      <c r="K352" s="274"/>
      <c r="L352" s="274"/>
      <c r="M352" s="274"/>
      <c r="N352" s="274"/>
      <c r="O352" s="274"/>
      <c r="P352" s="274"/>
      <c r="Q352" s="274"/>
      <c r="R352" s="274"/>
      <c r="S352" s="274"/>
      <c r="T352" s="274"/>
      <c r="U352" s="274"/>
      <c r="V352" s="274"/>
      <c r="W352" s="274"/>
      <c r="X352" s="274"/>
      <c r="Y352" s="274"/>
      <c r="Z352" s="274"/>
      <c r="AA352" s="274"/>
      <c r="AB352" s="274"/>
      <c r="AC352" s="274"/>
      <c r="AD352" s="274"/>
      <c r="AE352" s="274"/>
      <c r="AF352" s="274"/>
    </row>
    <row r="353" spans="2:32" ht="24">
      <c r="B353" s="274"/>
      <c r="C353" s="274"/>
      <c r="D353" s="274"/>
      <c r="E353" s="274"/>
      <c r="F353" s="274"/>
      <c r="G353" s="274"/>
      <c r="H353" s="274"/>
      <c r="I353" s="274"/>
      <c r="J353" s="274"/>
      <c r="K353" s="274"/>
      <c r="L353" s="274"/>
      <c r="M353" s="274"/>
      <c r="N353" s="274"/>
      <c r="O353" s="274"/>
      <c r="P353" s="274"/>
      <c r="Q353" s="274"/>
      <c r="R353" s="274"/>
      <c r="S353" s="274"/>
      <c r="T353" s="274"/>
      <c r="U353" s="274"/>
      <c r="V353" s="274"/>
      <c r="W353" s="274"/>
      <c r="X353" s="274"/>
      <c r="Y353" s="274"/>
      <c r="Z353" s="274"/>
      <c r="AA353" s="274"/>
      <c r="AB353" s="274"/>
      <c r="AC353" s="274"/>
      <c r="AD353" s="274"/>
      <c r="AE353" s="274"/>
      <c r="AF353" s="274"/>
    </row>
    <row r="354" spans="2:32" ht="24">
      <c r="B354" s="274"/>
      <c r="C354" s="274"/>
      <c r="D354" s="274"/>
      <c r="E354" s="274"/>
      <c r="F354" s="274"/>
      <c r="G354" s="274"/>
      <c r="H354" s="274"/>
      <c r="I354" s="274"/>
      <c r="J354" s="274"/>
      <c r="K354" s="274"/>
      <c r="L354" s="274"/>
      <c r="M354" s="274"/>
      <c r="N354" s="274"/>
      <c r="O354" s="274"/>
      <c r="P354" s="274"/>
      <c r="Q354" s="274"/>
      <c r="R354" s="274"/>
      <c r="S354" s="274"/>
      <c r="T354" s="274"/>
      <c r="U354" s="274"/>
      <c r="V354" s="274"/>
      <c r="W354" s="274"/>
      <c r="X354" s="274"/>
      <c r="Y354" s="274"/>
      <c r="Z354" s="274"/>
      <c r="AA354" s="274"/>
      <c r="AB354" s="274"/>
      <c r="AC354" s="274"/>
      <c r="AD354" s="274"/>
      <c r="AE354" s="274"/>
      <c r="AF354" s="274"/>
    </row>
    <row r="355" spans="2:32" ht="24">
      <c r="B355" s="274"/>
      <c r="C355" s="274"/>
      <c r="D355" s="274"/>
      <c r="E355" s="274"/>
      <c r="F355" s="274"/>
      <c r="G355" s="274"/>
      <c r="H355" s="274"/>
      <c r="I355" s="274"/>
      <c r="J355" s="274"/>
      <c r="K355" s="274"/>
      <c r="L355" s="274"/>
      <c r="M355" s="274"/>
      <c r="N355" s="274"/>
      <c r="O355" s="274"/>
      <c r="P355" s="274"/>
      <c r="Q355" s="274"/>
      <c r="R355" s="274"/>
      <c r="S355" s="274"/>
      <c r="T355" s="274"/>
      <c r="U355" s="274"/>
      <c r="V355" s="274"/>
      <c r="W355" s="274"/>
      <c r="X355" s="274"/>
      <c r="Y355" s="274"/>
      <c r="Z355" s="274"/>
      <c r="AA355" s="274"/>
      <c r="AB355" s="274"/>
      <c r="AC355" s="274"/>
      <c r="AD355" s="274"/>
      <c r="AE355" s="274"/>
      <c r="AF355" s="274"/>
    </row>
    <row r="356" spans="2:32" ht="24">
      <c r="B356" s="274"/>
      <c r="C356" s="274"/>
      <c r="D356" s="274"/>
      <c r="E356" s="274"/>
      <c r="F356" s="274"/>
      <c r="G356" s="274"/>
      <c r="H356" s="274"/>
      <c r="I356" s="274"/>
      <c r="J356" s="274"/>
      <c r="K356" s="274"/>
      <c r="L356" s="274"/>
      <c r="M356" s="274"/>
      <c r="N356" s="274"/>
      <c r="O356" s="274"/>
      <c r="P356" s="274"/>
      <c r="Q356" s="274"/>
      <c r="R356" s="274"/>
      <c r="S356" s="274"/>
      <c r="T356" s="274"/>
      <c r="U356" s="274"/>
      <c r="V356" s="274"/>
      <c r="W356" s="274"/>
      <c r="X356" s="274"/>
      <c r="Y356" s="274"/>
      <c r="Z356" s="274"/>
      <c r="AA356" s="274"/>
      <c r="AB356" s="274"/>
      <c r="AC356" s="274"/>
      <c r="AD356" s="274"/>
      <c r="AE356" s="274"/>
      <c r="AF356" s="274"/>
    </row>
    <row r="357" spans="2:32" ht="24">
      <c r="B357" s="274"/>
      <c r="C357" s="274"/>
      <c r="D357" s="274"/>
      <c r="E357" s="274"/>
      <c r="F357" s="274"/>
      <c r="G357" s="274"/>
      <c r="H357" s="274"/>
      <c r="I357" s="274"/>
      <c r="J357" s="274"/>
      <c r="K357" s="274"/>
      <c r="L357" s="274"/>
      <c r="M357" s="274"/>
      <c r="N357" s="274"/>
      <c r="O357" s="274"/>
      <c r="P357" s="274"/>
      <c r="Q357" s="274"/>
      <c r="R357" s="274"/>
      <c r="S357" s="274"/>
      <c r="T357" s="274"/>
      <c r="U357" s="274"/>
      <c r="V357" s="274"/>
      <c r="W357" s="274"/>
      <c r="X357" s="274"/>
      <c r="Y357" s="274"/>
      <c r="Z357" s="274"/>
      <c r="AA357" s="274"/>
      <c r="AB357" s="274"/>
      <c r="AC357" s="274"/>
      <c r="AD357" s="274"/>
      <c r="AE357" s="274"/>
      <c r="AF357" s="274"/>
    </row>
    <row r="358" spans="2:32" ht="24">
      <c r="B358" s="274"/>
      <c r="C358" s="274"/>
      <c r="D358" s="274"/>
      <c r="E358" s="274"/>
      <c r="F358" s="274"/>
      <c r="G358" s="274"/>
      <c r="H358" s="274"/>
      <c r="I358" s="274"/>
      <c r="J358" s="274"/>
      <c r="K358" s="274"/>
      <c r="L358" s="274"/>
      <c r="M358" s="274"/>
      <c r="N358" s="274"/>
      <c r="O358" s="274"/>
      <c r="P358" s="274"/>
      <c r="Q358" s="274"/>
      <c r="R358" s="274"/>
      <c r="S358" s="274"/>
      <c r="T358" s="274"/>
      <c r="U358" s="274"/>
      <c r="V358" s="274"/>
      <c r="W358" s="274"/>
      <c r="X358" s="274"/>
      <c r="Y358" s="274"/>
      <c r="Z358" s="274"/>
      <c r="AA358" s="274"/>
      <c r="AB358" s="274"/>
      <c r="AC358" s="274"/>
      <c r="AD358" s="274"/>
      <c r="AE358" s="274"/>
      <c r="AF358" s="274"/>
    </row>
    <row r="359" spans="2:32" ht="24">
      <c r="B359" s="274"/>
      <c r="C359" s="274"/>
      <c r="D359" s="274"/>
      <c r="E359" s="274"/>
      <c r="F359" s="274"/>
      <c r="G359" s="274"/>
      <c r="H359" s="274"/>
      <c r="I359" s="274"/>
      <c r="J359" s="274"/>
      <c r="K359" s="274"/>
      <c r="L359" s="274"/>
      <c r="M359" s="274"/>
      <c r="N359" s="274"/>
      <c r="O359" s="274"/>
      <c r="P359" s="274"/>
      <c r="Q359" s="274"/>
      <c r="R359" s="274"/>
      <c r="S359" s="274"/>
      <c r="T359" s="274"/>
      <c r="U359" s="274"/>
      <c r="V359" s="274"/>
      <c r="W359" s="274"/>
      <c r="X359" s="274"/>
      <c r="Y359" s="274"/>
      <c r="Z359" s="274"/>
      <c r="AA359" s="274"/>
      <c r="AB359" s="274"/>
      <c r="AC359" s="274"/>
      <c r="AD359" s="274"/>
      <c r="AE359" s="274"/>
      <c r="AF359" s="274"/>
    </row>
    <row r="360" spans="2:32" ht="24">
      <c r="B360" s="274"/>
      <c r="C360" s="274"/>
      <c r="D360" s="274"/>
      <c r="E360" s="274"/>
      <c r="F360" s="274"/>
      <c r="G360" s="274"/>
      <c r="H360" s="274"/>
      <c r="I360" s="274"/>
      <c r="J360" s="274"/>
      <c r="K360" s="274"/>
      <c r="L360" s="274"/>
      <c r="M360" s="274"/>
      <c r="N360" s="274"/>
      <c r="O360" s="274"/>
      <c r="P360" s="274"/>
      <c r="Q360" s="274"/>
      <c r="R360" s="274"/>
      <c r="S360" s="274"/>
      <c r="T360" s="274"/>
      <c r="U360" s="274"/>
      <c r="V360" s="274"/>
      <c r="W360" s="274"/>
      <c r="X360" s="274"/>
      <c r="Y360" s="274"/>
      <c r="Z360" s="274"/>
      <c r="AA360" s="274"/>
      <c r="AB360" s="274"/>
      <c r="AC360" s="274"/>
      <c r="AD360" s="274"/>
      <c r="AE360" s="274"/>
      <c r="AF360" s="274"/>
    </row>
    <row r="361" spans="2:32" ht="24">
      <c r="B361" s="274"/>
      <c r="C361" s="274"/>
      <c r="D361" s="274"/>
      <c r="E361" s="274"/>
      <c r="F361" s="274"/>
      <c r="G361" s="274"/>
      <c r="H361" s="274"/>
      <c r="I361" s="274"/>
      <c r="J361" s="274"/>
      <c r="K361" s="274"/>
      <c r="L361" s="274"/>
      <c r="M361" s="274"/>
      <c r="N361" s="274"/>
      <c r="O361" s="274"/>
      <c r="P361" s="274"/>
      <c r="Q361" s="274"/>
      <c r="R361" s="274"/>
      <c r="S361" s="274"/>
      <c r="T361" s="274"/>
      <c r="U361" s="274"/>
      <c r="V361" s="274"/>
      <c r="W361" s="274"/>
      <c r="X361" s="274"/>
      <c r="Y361" s="274"/>
      <c r="Z361" s="274"/>
      <c r="AA361" s="274"/>
      <c r="AB361" s="274"/>
      <c r="AC361" s="274"/>
      <c r="AD361" s="274"/>
      <c r="AE361" s="274"/>
      <c r="AF361" s="274"/>
    </row>
    <row r="362" spans="2:32" ht="24">
      <c r="B362" s="274"/>
      <c r="C362" s="274"/>
      <c r="D362" s="274"/>
      <c r="E362" s="274"/>
      <c r="F362" s="274"/>
      <c r="G362" s="274"/>
      <c r="H362" s="274"/>
      <c r="I362" s="274"/>
      <c r="J362" s="274"/>
      <c r="K362" s="274"/>
      <c r="L362" s="274"/>
      <c r="M362" s="274"/>
      <c r="N362" s="274"/>
      <c r="O362" s="274"/>
      <c r="P362" s="274"/>
      <c r="Q362" s="274"/>
      <c r="R362" s="274"/>
      <c r="S362" s="274"/>
      <c r="T362" s="274"/>
      <c r="U362" s="274"/>
      <c r="V362" s="274"/>
      <c r="W362" s="274"/>
      <c r="X362" s="274"/>
      <c r="Y362" s="274"/>
      <c r="Z362" s="274"/>
      <c r="AA362" s="274"/>
      <c r="AB362" s="274"/>
      <c r="AC362" s="274"/>
      <c r="AD362" s="274"/>
      <c r="AE362" s="274"/>
      <c r="AF362" s="274"/>
    </row>
    <row r="363" spans="2:32" ht="24">
      <c r="B363" s="274"/>
      <c r="C363" s="274"/>
      <c r="D363" s="274"/>
      <c r="E363" s="274"/>
      <c r="F363" s="274"/>
      <c r="G363" s="274"/>
      <c r="H363" s="274"/>
      <c r="I363" s="274"/>
      <c r="J363" s="274"/>
      <c r="K363" s="274"/>
      <c r="L363" s="274"/>
      <c r="M363" s="274"/>
      <c r="N363" s="274"/>
      <c r="O363" s="274"/>
      <c r="P363" s="274"/>
      <c r="Q363" s="274"/>
      <c r="R363" s="274"/>
      <c r="S363" s="274"/>
      <c r="T363" s="274"/>
      <c r="U363" s="274"/>
      <c r="V363" s="274"/>
      <c r="W363" s="274"/>
      <c r="X363" s="274"/>
      <c r="Y363" s="274"/>
      <c r="Z363" s="274"/>
      <c r="AA363" s="274"/>
      <c r="AB363" s="274"/>
      <c r="AC363" s="274"/>
      <c r="AD363" s="274"/>
      <c r="AE363" s="274"/>
      <c r="AF363" s="274"/>
    </row>
    <row r="364" spans="2:32" ht="24">
      <c r="B364" s="274"/>
      <c r="C364" s="274"/>
      <c r="D364" s="274"/>
      <c r="E364" s="274"/>
      <c r="F364" s="274"/>
      <c r="G364" s="274"/>
      <c r="H364" s="274"/>
      <c r="I364" s="274"/>
      <c r="J364" s="274"/>
      <c r="K364" s="274"/>
      <c r="L364" s="274"/>
      <c r="M364" s="274"/>
      <c r="N364" s="274"/>
      <c r="O364" s="274"/>
      <c r="P364" s="274"/>
      <c r="Q364" s="274"/>
      <c r="R364" s="274"/>
      <c r="S364" s="274"/>
      <c r="T364" s="274"/>
      <c r="U364" s="274"/>
      <c r="V364" s="274"/>
      <c r="W364" s="274"/>
      <c r="X364" s="274"/>
      <c r="Y364" s="274"/>
      <c r="Z364" s="274"/>
      <c r="AA364" s="274"/>
      <c r="AB364" s="274"/>
      <c r="AC364" s="274"/>
      <c r="AD364" s="274"/>
      <c r="AE364" s="274"/>
      <c r="AF364" s="274"/>
    </row>
    <row r="365" spans="2:32" ht="24">
      <c r="B365" s="274"/>
      <c r="C365" s="274"/>
      <c r="D365" s="274"/>
      <c r="E365" s="274"/>
      <c r="F365" s="274"/>
      <c r="G365" s="274"/>
      <c r="H365" s="274"/>
      <c r="I365" s="274"/>
      <c r="J365" s="274"/>
      <c r="K365" s="274"/>
      <c r="L365" s="274"/>
      <c r="M365" s="274"/>
      <c r="N365" s="274"/>
      <c r="O365" s="274"/>
      <c r="P365" s="274"/>
      <c r="Q365" s="274"/>
      <c r="R365" s="274"/>
      <c r="S365" s="274"/>
      <c r="T365" s="274"/>
      <c r="U365" s="274"/>
      <c r="V365" s="274"/>
      <c r="W365" s="274"/>
      <c r="X365" s="274"/>
      <c r="Y365" s="274"/>
      <c r="Z365" s="274"/>
      <c r="AA365" s="274"/>
      <c r="AB365" s="274"/>
      <c r="AC365" s="274"/>
      <c r="AD365" s="274"/>
      <c r="AE365" s="274"/>
      <c r="AF365" s="274"/>
    </row>
    <row r="366" spans="2:32" ht="24">
      <c r="B366" s="274"/>
      <c r="C366" s="274"/>
      <c r="D366" s="274"/>
      <c r="E366" s="274"/>
      <c r="F366" s="274"/>
      <c r="G366" s="274"/>
      <c r="H366" s="274"/>
      <c r="I366" s="274"/>
      <c r="J366" s="274"/>
      <c r="K366" s="274"/>
      <c r="L366" s="274"/>
      <c r="M366" s="274"/>
      <c r="N366" s="274"/>
      <c r="O366" s="274"/>
      <c r="P366" s="274"/>
      <c r="Q366" s="274"/>
      <c r="R366" s="274"/>
      <c r="S366" s="274"/>
      <c r="T366" s="274"/>
      <c r="U366" s="274"/>
      <c r="V366" s="274"/>
      <c r="W366" s="274"/>
      <c r="X366" s="274"/>
      <c r="Y366" s="274"/>
      <c r="Z366" s="274"/>
      <c r="AA366" s="274"/>
      <c r="AB366" s="274"/>
      <c r="AC366" s="274"/>
      <c r="AD366" s="274"/>
      <c r="AE366" s="274"/>
      <c r="AF366" s="274"/>
    </row>
    <row r="367" spans="2:32" ht="24">
      <c r="B367" s="274"/>
      <c r="C367" s="274"/>
      <c r="D367" s="274"/>
      <c r="E367" s="274"/>
      <c r="F367" s="274"/>
      <c r="G367" s="274"/>
      <c r="H367" s="274"/>
      <c r="I367" s="274"/>
      <c r="J367" s="274"/>
      <c r="K367" s="274"/>
      <c r="L367" s="274"/>
      <c r="M367" s="274"/>
      <c r="N367" s="274"/>
      <c r="O367" s="274"/>
      <c r="P367" s="274"/>
      <c r="Q367" s="274"/>
      <c r="R367" s="274"/>
      <c r="S367" s="274"/>
      <c r="T367" s="274"/>
      <c r="U367" s="274"/>
      <c r="V367" s="274"/>
      <c r="W367" s="274"/>
      <c r="X367" s="274"/>
      <c r="Y367" s="274"/>
      <c r="Z367" s="274"/>
      <c r="AA367" s="274"/>
      <c r="AB367" s="274"/>
      <c r="AC367" s="274"/>
      <c r="AD367" s="274"/>
      <c r="AE367" s="274"/>
      <c r="AF367" s="274"/>
    </row>
    <row r="368" spans="2:32" ht="24">
      <c r="B368" s="274"/>
      <c r="C368" s="274"/>
      <c r="D368" s="274"/>
      <c r="E368" s="274"/>
      <c r="F368" s="274"/>
      <c r="G368" s="274"/>
      <c r="H368" s="274"/>
      <c r="I368" s="274"/>
      <c r="J368" s="274"/>
      <c r="K368" s="274"/>
      <c r="L368" s="274"/>
      <c r="M368" s="274"/>
      <c r="N368" s="274"/>
      <c r="O368" s="274"/>
      <c r="P368" s="274"/>
      <c r="Q368" s="274"/>
      <c r="R368" s="274"/>
      <c r="S368" s="274"/>
      <c r="T368" s="274"/>
      <c r="U368" s="274"/>
      <c r="V368" s="274"/>
      <c r="W368" s="274"/>
      <c r="X368" s="274"/>
      <c r="Y368" s="274"/>
      <c r="Z368" s="274"/>
      <c r="AA368" s="274"/>
      <c r="AB368" s="274"/>
      <c r="AC368" s="274"/>
      <c r="AD368" s="274"/>
      <c r="AE368" s="274"/>
      <c r="AF368" s="274"/>
    </row>
    <row r="369" spans="2:32" ht="24">
      <c r="B369" s="274"/>
      <c r="C369" s="274"/>
      <c r="D369" s="274"/>
      <c r="E369" s="274"/>
      <c r="F369" s="274"/>
      <c r="G369" s="274"/>
      <c r="H369" s="274"/>
      <c r="I369" s="274"/>
      <c r="J369" s="274"/>
      <c r="K369" s="274"/>
      <c r="L369" s="274"/>
      <c r="M369" s="274"/>
      <c r="N369" s="274"/>
      <c r="O369" s="274"/>
      <c r="P369" s="274"/>
      <c r="Q369" s="274"/>
      <c r="R369" s="274"/>
      <c r="S369" s="274"/>
      <c r="T369" s="274"/>
      <c r="U369" s="274"/>
      <c r="V369" s="274"/>
      <c r="W369" s="274"/>
      <c r="X369" s="274"/>
      <c r="Y369" s="274"/>
      <c r="Z369" s="274"/>
      <c r="AA369" s="274"/>
      <c r="AB369" s="274"/>
      <c r="AC369" s="274"/>
      <c r="AD369" s="274"/>
      <c r="AE369" s="274"/>
      <c r="AF369" s="274"/>
    </row>
    <row r="370" spans="2:32" ht="24">
      <c r="B370" s="274"/>
      <c r="C370" s="274"/>
      <c r="D370" s="274"/>
      <c r="E370" s="274"/>
      <c r="F370" s="274"/>
      <c r="G370" s="274"/>
      <c r="H370" s="274"/>
      <c r="I370" s="274"/>
      <c r="J370" s="274"/>
      <c r="K370" s="274"/>
      <c r="L370" s="274"/>
      <c r="M370" s="274"/>
      <c r="N370" s="274"/>
      <c r="O370" s="274"/>
      <c r="P370" s="274"/>
      <c r="Q370" s="274"/>
      <c r="R370" s="274"/>
      <c r="S370" s="274"/>
      <c r="T370" s="274"/>
      <c r="U370" s="274"/>
      <c r="V370" s="274"/>
      <c r="W370" s="274"/>
      <c r="X370" s="274"/>
      <c r="Y370" s="274"/>
      <c r="Z370" s="274"/>
      <c r="AA370" s="274"/>
      <c r="AB370" s="274"/>
      <c r="AC370" s="274"/>
      <c r="AD370" s="274"/>
      <c r="AE370" s="274"/>
      <c r="AF370" s="274"/>
    </row>
    <row r="371" spans="2:32" ht="24">
      <c r="B371" s="274"/>
      <c r="C371" s="274"/>
      <c r="D371" s="274"/>
      <c r="E371" s="274"/>
      <c r="F371" s="274"/>
      <c r="G371" s="274"/>
      <c r="H371" s="274"/>
      <c r="I371" s="274"/>
      <c r="J371" s="274"/>
      <c r="K371" s="274"/>
      <c r="L371" s="274"/>
      <c r="M371" s="274"/>
      <c r="N371" s="274"/>
      <c r="O371" s="274"/>
      <c r="P371" s="274"/>
      <c r="Q371" s="274"/>
      <c r="R371" s="274"/>
      <c r="S371" s="274"/>
      <c r="T371" s="274"/>
      <c r="U371" s="274"/>
      <c r="V371" s="274"/>
      <c r="W371" s="274"/>
      <c r="X371" s="274"/>
      <c r="Y371" s="274"/>
      <c r="Z371" s="274"/>
      <c r="AA371" s="274"/>
      <c r="AB371" s="274"/>
      <c r="AC371" s="274"/>
      <c r="AD371" s="274"/>
      <c r="AE371" s="274"/>
      <c r="AF371" s="274"/>
    </row>
    <row r="372" spans="2:32" ht="24">
      <c r="B372" s="274"/>
      <c r="C372" s="274"/>
      <c r="D372" s="274"/>
      <c r="E372" s="274"/>
      <c r="F372" s="274"/>
      <c r="G372" s="274"/>
      <c r="H372" s="274"/>
      <c r="I372" s="274"/>
      <c r="J372" s="274"/>
      <c r="K372" s="274"/>
      <c r="L372" s="274"/>
      <c r="M372" s="274"/>
      <c r="N372" s="274"/>
      <c r="O372" s="274"/>
      <c r="P372" s="274"/>
      <c r="Q372" s="274"/>
      <c r="R372" s="274"/>
      <c r="S372" s="274"/>
      <c r="T372" s="274"/>
      <c r="U372" s="274"/>
      <c r="V372" s="274"/>
      <c r="W372" s="274"/>
      <c r="X372" s="274"/>
      <c r="Y372" s="274"/>
      <c r="Z372" s="274"/>
      <c r="AA372" s="274"/>
      <c r="AB372" s="274"/>
      <c r="AC372" s="274"/>
      <c r="AD372" s="274"/>
      <c r="AE372" s="274"/>
      <c r="AF372" s="274"/>
    </row>
    <row r="373" spans="2:32" ht="24">
      <c r="B373" s="274"/>
      <c r="C373" s="274"/>
      <c r="D373" s="274"/>
      <c r="E373" s="274"/>
      <c r="F373" s="274"/>
      <c r="G373" s="274"/>
      <c r="H373" s="274"/>
      <c r="I373" s="274"/>
      <c r="J373" s="274"/>
      <c r="K373" s="274"/>
      <c r="L373" s="274"/>
      <c r="M373" s="274"/>
      <c r="N373" s="274"/>
      <c r="O373" s="274"/>
      <c r="P373" s="274"/>
      <c r="Q373" s="274"/>
      <c r="R373" s="274"/>
      <c r="S373" s="274"/>
      <c r="T373" s="274"/>
      <c r="U373" s="274"/>
      <c r="V373" s="274"/>
      <c r="W373" s="274"/>
      <c r="X373" s="274"/>
      <c r="Y373" s="274"/>
      <c r="Z373" s="274"/>
      <c r="AA373" s="274"/>
      <c r="AB373" s="274"/>
      <c r="AC373" s="274"/>
      <c r="AD373" s="274"/>
      <c r="AE373" s="274"/>
      <c r="AF373" s="274"/>
    </row>
    <row r="374" spans="2:32" ht="24">
      <c r="B374" s="274"/>
      <c r="C374" s="274"/>
      <c r="D374" s="274"/>
      <c r="E374" s="274"/>
      <c r="F374" s="274"/>
      <c r="G374" s="274"/>
      <c r="H374" s="274"/>
      <c r="I374" s="274"/>
      <c r="J374" s="274"/>
      <c r="K374" s="274"/>
      <c r="L374" s="274"/>
      <c r="M374" s="274"/>
      <c r="N374" s="274"/>
      <c r="O374" s="274"/>
      <c r="P374" s="274"/>
      <c r="Q374" s="274"/>
      <c r="R374" s="274"/>
      <c r="S374" s="274"/>
      <c r="T374" s="274"/>
      <c r="U374" s="274"/>
      <c r="V374" s="274"/>
      <c r="W374" s="274"/>
      <c r="X374" s="274"/>
      <c r="Y374" s="274"/>
      <c r="Z374" s="274"/>
      <c r="AA374" s="274"/>
      <c r="AB374" s="274"/>
      <c r="AC374" s="274"/>
      <c r="AD374" s="274"/>
      <c r="AE374" s="274"/>
      <c r="AF374" s="274"/>
    </row>
    <row r="375" spans="2:32" ht="24">
      <c r="B375" s="274"/>
      <c r="C375" s="274"/>
      <c r="D375" s="274"/>
      <c r="E375" s="274"/>
      <c r="F375" s="274"/>
      <c r="G375" s="274"/>
      <c r="H375" s="274"/>
      <c r="I375" s="274"/>
      <c r="J375" s="274"/>
      <c r="K375" s="274"/>
      <c r="L375" s="274"/>
      <c r="M375" s="274"/>
      <c r="N375" s="274"/>
      <c r="O375" s="274"/>
      <c r="P375" s="274"/>
      <c r="Q375" s="274"/>
      <c r="R375" s="274"/>
      <c r="S375" s="274"/>
      <c r="T375" s="274"/>
      <c r="U375" s="274"/>
      <c r="V375" s="274"/>
      <c r="W375" s="274"/>
      <c r="X375" s="274"/>
      <c r="Y375" s="274"/>
      <c r="Z375" s="274"/>
      <c r="AA375" s="274"/>
      <c r="AB375" s="274"/>
      <c r="AC375" s="274"/>
      <c r="AD375" s="274"/>
      <c r="AE375" s="274"/>
      <c r="AF375" s="274"/>
    </row>
    <row r="376" spans="2:32" ht="24">
      <c r="B376" s="274"/>
      <c r="C376" s="274"/>
      <c r="D376" s="274"/>
      <c r="E376" s="274"/>
      <c r="F376" s="274"/>
      <c r="G376" s="274"/>
      <c r="H376" s="274"/>
      <c r="I376" s="274"/>
      <c r="J376" s="274"/>
      <c r="K376" s="274"/>
      <c r="L376" s="274"/>
      <c r="M376" s="274"/>
      <c r="N376" s="274"/>
      <c r="O376" s="274"/>
      <c r="P376" s="274"/>
      <c r="Q376" s="274"/>
      <c r="R376" s="274"/>
      <c r="S376" s="274"/>
      <c r="T376" s="274"/>
      <c r="U376" s="274"/>
      <c r="V376" s="274"/>
      <c r="W376" s="274"/>
      <c r="X376" s="274"/>
      <c r="Y376" s="274"/>
      <c r="Z376" s="274"/>
      <c r="AA376" s="274"/>
      <c r="AB376" s="274"/>
      <c r="AC376" s="274"/>
      <c r="AD376" s="274"/>
      <c r="AE376" s="274"/>
      <c r="AF376" s="274"/>
    </row>
    <row r="377" spans="2:32" ht="24">
      <c r="B377" s="274"/>
      <c r="C377" s="274"/>
      <c r="D377" s="274"/>
      <c r="E377" s="274"/>
      <c r="F377" s="274"/>
      <c r="G377" s="274"/>
      <c r="H377" s="274"/>
      <c r="I377" s="274"/>
      <c r="J377" s="274"/>
      <c r="K377" s="274"/>
      <c r="L377" s="274"/>
      <c r="M377" s="274"/>
      <c r="N377" s="274"/>
      <c r="O377" s="274"/>
      <c r="P377" s="274"/>
      <c r="Q377" s="274"/>
      <c r="R377" s="274"/>
      <c r="S377" s="274"/>
      <c r="T377" s="274"/>
      <c r="U377" s="274"/>
      <c r="V377" s="274"/>
      <c r="W377" s="274"/>
      <c r="X377" s="274"/>
      <c r="Y377" s="274"/>
      <c r="Z377" s="274"/>
      <c r="AA377" s="274"/>
      <c r="AB377" s="274"/>
      <c r="AC377" s="274"/>
      <c r="AD377" s="274"/>
      <c r="AE377" s="274"/>
      <c r="AF377" s="274"/>
    </row>
    <row r="378" spans="2:32" ht="24">
      <c r="B378" s="274"/>
      <c r="C378" s="274"/>
      <c r="D378" s="274"/>
      <c r="E378" s="274"/>
      <c r="F378" s="274"/>
      <c r="G378" s="274"/>
      <c r="H378" s="274"/>
      <c r="I378" s="274"/>
      <c r="J378" s="274"/>
      <c r="K378" s="274"/>
      <c r="L378" s="274"/>
      <c r="M378" s="274"/>
      <c r="N378" s="274"/>
      <c r="O378" s="274"/>
      <c r="P378" s="274"/>
      <c r="Q378" s="274"/>
      <c r="R378" s="274"/>
      <c r="S378" s="274"/>
      <c r="T378" s="274"/>
      <c r="U378" s="274"/>
      <c r="V378" s="274"/>
      <c r="W378" s="274"/>
      <c r="X378" s="274"/>
      <c r="Y378" s="274"/>
      <c r="Z378" s="274"/>
      <c r="AA378" s="274"/>
      <c r="AB378" s="274"/>
      <c r="AC378" s="274"/>
      <c r="AD378" s="274"/>
      <c r="AE378" s="274"/>
      <c r="AF378" s="2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SheetLayoutView="100" zoomScalePageLayoutView="0" workbookViewId="0" topLeftCell="J1">
      <selection activeCell="O11" sqref="O11"/>
    </sheetView>
  </sheetViews>
  <sheetFormatPr defaultColWidth="9.140625" defaultRowHeight="12.75"/>
  <cols>
    <col min="1" max="1" width="18.7109375" style="0" customWidth="1"/>
    <col min="2" max="2" width="13.7109375" style="0" customWidth="1"/>
    <col min="3" max="3" width="27.7109375" style="0" customWidth="1"/>
    <col min="4" max="4" width="18.8515625" style="0" customWidth="1"/>
    <col min="5" max="5" width="18.140625" style="0" customWidth="1"/>
    <col min="13" max="13" width="18.57421875" style="0" customWidth="1"/>
    <col min="14" max="14" width="18.8515625" style="0" customWidth="1"/>
    <col min="15" max="15" width="18.28125" style="0" customWidth="1"/>
    <col min="16" max="16" width="18.00390625" style="0" customWidth="1"/>
    <col min="18" max="18" width="18.28125" style="0" customWidth="1"/>
    <col min="19" max="19" width="18.140625" style="0" customWidth="1"/>
    <col min="20" max="20" width="18.57421875" style="0" customWidth="1"/>
    <col min="21" max="21" width="18.8515625" style="0" customWidth="1"/>
  </cols>
  <sheetData>
    <row r="1" spans="1:25" ht="28.5">
      <c r="A1" s="336" t="s">
        <v>393</v>
      </c>
      <c r="B1" s="336"/>
      <c r="C1" s="336"/>
      <c r="D1" s="336"/>
      <c r="E1" s="336"/>
      <c r="F1" s="266"/>
      <c r="G1" s="266"/>
      <c r="H1" s="266"/>
      <c r="I1" s="266"/>
      <c r="J1" s="266"/>
      <c r="K1" s="266"/>
      <c r="L1" s="266"/>
      <c r="M1" s="266">
        <v>580.03</v>
      </c>
      <c r="N1" s="269">
        <v>24546.87</v>
      </c>
      <c r="O1" s="270">
        <v>41160</v>
      </c>
      <c r="P1" s="269">
        <v>64950</v>
      </c>
      <c r="R1" s="270">
        <v>7000</v>
      </c>
      <c r="S1" s="270">
        <v>4585</v>
      </c>
      <c r="T1" s="270"/>
      <c r="U1" s="270"/>
      <c r="V1" s="270"/>
      <c r="W1" s="270"/>
      <c r="X1" s="270"/>
      <c r="Y1" s="270"/>
    </row>
    <row r="2" spans="1:25" ht="22.5">
      <c r="A2" s="267" t="s">
        <v>394</v>
      </c>
      <c r="B2" s="267" t="s">
        <v>396</v>
      </c>
      <c r="C2" s="267" t="s">
        <v>49</v>
      </c>
      <c r="D2" s="267" t="s">
        <v>395</v>
      </c>
      <c r="E2" s="267" t="s">
        <v>397</v>
      </c>
      <c r="F2" s="266"/>
      <c r="G2" s="266"/>
      <c r="H2" s="266"/>
      <c r="I2" s="266"/>
      <c r="J2" s="266"/>
      <c r="K2" s="266"/>
      <c r="L2" s="266"/>
      <c r="M2" s="269">
        <v>512.2</v>
      </c>
      <c r="N2" s="269">
        <v>3600</v>
      </c>
      <c r="O2" s="270">
        <v>12670</v>
      </c>
      <c r="P2" s="270">
        <v>20680</v>
      </c>
      <c r="R2" s="270">
        <v>8500</v>
      </c>
      <c r="S2" s="270">
        <v>134100</v>
      </c>
      <c r="T2" s="270"/>
      <c r="U2" s="270"/>
      <c r="V2" s="270"/>
      <c r="W2" s="270"/>
      <c r="X2" s="270"/>
      <c r="Y2" s="270"/>
    </row>
    <row r="3" spans="1:25" ht="22.5">
      <c r="A3" s="268">
        <v>241705</v>
      </c>
      <c r="B3" s="267" t="s">
        <v>398</v>
      </c>
      <c r="C3" s="266" t="s">
        <v>399</v>
      </c>
      <c r="D3" s="269">
        <v>580.03</v>
      </c>
      <c r="E3" s="266"/>
      <c r="F3" s="266"/>
      <c r="G3" s="266"/>
      <c r="H3" s="266"/>
      <c r="I3" s="266"/>
      <c r="J3" s="266"/>
      <c r="K3" s="266"/>
      <c r="L3" s="266"/>
      <c r="M3" s="271">
        <f>SUM(M1:M2)</f>
        <v>1092.23</v>
      </c>
      <c r="N3" s="269">
        <v>24907.16</v>
      </c>
      <c r="O3" s="270">
        <v>615</v>
      </c>
      <c r="P3" s="270">
        <v>6000</v>
      </c>
      <c r="R3" s="270">
        <v>16030</v>
      </c>
      <c r="S3" s="270">
        <v>3000</v>
      </c>
      <c r="T3" s="270"/>
      <c r="U3" s="270"/>
      <c r="V3" s="270"/>
      <c r="W3" s="270"/>
      <c r="X3" s="270"/>
      <c r="Y3" s="270"/>
    </row>
    <row r="4" spans="1:25" ht="22.5">
      <c r="A4" s="268">
        <v>241709</v>
      </c>
      <c r="B4" s="267" t="s">
        <v>400</v>
      </c>
      <c r="C4" s="266" t="s">
        <v>401</v>
      </c>
      <c r="D4" s="269">
        <v>512.2</v>
      </c>
      <c r="E4" s="266"/>
      <c r="F4" s="266"/>
      <c r="G4" s="266"/>
      <c r="H4" s="266"/>
      <c r="I4" s="266"/>
      <c r="J4" s="266"/>
      <c r="K4" s="266"/>
      <c r="L4" s="266"/>
      <c r="M4" s="269"/>
      <c r="N4" s="269">
        <v>1002.3</v>
      </c>
      <c r="O4" s="270">
        <v>3000</v>
      </c>
      <c r="P4" s="270">
        <v>3000</v>
      </c>
      <c r="R4" s="270">
        <v>24450</v>
      </c>
      <c r="S4" s="270">
        <v>9780</v>
      </c>
      <c r="T4" s="270"/>
      <c r="U4" s="270"/>
      <c r="V4" s="270"/>
      <c r="W4" s="270"/>
      <c r="X4" s="270"/>
      <c r="Y4" s="270"/>
    </row>
    <row r="5" spans="1:25" ht="22.5">
      <c r="A5" s="268">
        <v>241712</v>
      </c>
      <c r="B5" s="267" t="s">
        <v>402</v>
      </c>
      <c r="C5" s="266" t="s">
        <v>403</v>
      </c>
      <c r="D5" s="269">
        <v>24546.87</v>
      </c>
      <c r="E5" s="266"/>
      <c r="F5" s="266"/>
      <c r="G5" s="266"/>
      <c r="H5" s="266"/>
      <c r="I5" s="266"/>
      <c r="J5" s="266"/>
      <c r="K5" s="266"/>
      <c r="L5" s="266"/>
      <c r="M5" s="269"/>
      <c r="N5" s="269">
        <v>49150</v>
      </c>
      <c r="O5" s="270">
        <v>2660</v>
      </c>
      <c r="P5" s="270">
        <v>57960</v>
      </c>
      <c r="R5" s="270">
        <v>1000</v>
      </c>
      <c r="S5" s="270">
        <v>2000</v>
      </c>
      <c r="T5" s="270"/>
      <c r="U5" s="270"/>
      <c r="V5" s="270"/>
      <c r="W5" s="270"/>
      <c r="X5" s="270"/>
      <c r="Y5" s="270"/>
    </row>
    <row r="6" spans="1:25" ht="22.5">
      <c r="A6" s="268">
        <v>241717</v>
      </c>
      <c r="B6" s="267" t="s">
        <v>404</v>
      </c>
      <c r="C6" s="266" t="s">
        <v>405</v>
      </c>
      <c r="D6" s="269">
        <v>3600</v>
      </c>
      <c r="E6" s="266"/>
      <c r="F6" s="266"/>
      <c r="G6" s="266"/>
      <c r="H6" s="266"/>
      <c r="I6" s="266"/>
      <c r="J6" s="266"/>
      <c r="K6" s="266"/>
      <c r="L6" s="266"/>
      <c r="M6" s="269"/>
      <c r="N6" s="269">
        <v>41030</v>
      </c>
      <c r="O6" s="270">
        <v>18000</v>
      </c>
      <c r="P6" s="270">
        <v>10000</v>
      </c>
      <c r="R6" s="270">
        <v>6500</v>
      </c>
      <c r="S6" s="270">
        <v>1004</v>
      </c>
      <c r="T6" s="270"/>
      <c r="U6" s="270"/>
      <c r="V6" s="270"/>
      <c r="W6" s="270"/>
      <c r="X6" s="270"/>
      <c r="Y6" s="270"/>
    </row>
    <row r="7" spans="1:25" ht="22.5">
      <c r="A7" s="268">
        <v>241719</v>
      </c>
      <c r="B7" s="267" t="s">
        <v>406</v>
      </c>
      <c r="C7" s="266" t="s">
        <v>403</v>
      </c>
      <c r="D7" s="269">
        <v>24907.16</v>
      </c>
      <c r="E7" s="266"/>
      <c r="F7" s="266"/>
      <c r="G7" s="266"/>
      <c r="H7" s="266"/>
      <c r="I7" s="266"/>
      <c r="J7" s="266"/>
      <c r="K7" s="266"/>
      <c r="L7" s="266"/>
      <c r="M7" s="269"/>
      <c r="N7" s="269">
        <v>615</v>
      </c>
      <c r="O7" s="270">
        <v>30220</v>
      </c>
      <c r="P7" s="270">
        <v>10000</v>
      </c>
      <c r="R7" s="270">
        <v>48090</v>
      </c>
      <c r="S7" s="270">
        <v>17401.74</v>
      </c>
      <c r="T7" s="270"/>
      <c r="U7" s="270"/>
      <c r="V7" s="270"/>
      <c r="W7" s="270"/>
      <c r="X7" s="270"/>
      <c r="Y7" s="270"/>
    </row>
    <row r="8" spans="1:25" ht="22.5">
      <c r="A8" s="268"/>
      <c r="B8" s="267" t="s">
        <v>407</v>
      </c>
      <c r="C8" s="266" t="s">
        <v>403</v>
      </c>
      <c r="D8" s="269">
        <v>1002.3</v>
      </c>
      <c r="E8" s="266"/>
      <c r="F8" s="266"/>
      <c r="G8" s="266"/>
      <c r="H8" s="266"/>
      <c r="I8" s="266"/>
      <c r="J8" s="266"/>
      <c r="K8" s="266"/>
      <c r="L8" s="266"/>
      <c r="M8" s="269"/>
      <c r="N8" s="269">
        <v>3000</v>
      </c>
      <c r="O8" s="270">
        <v>1500</v>
      </c>
      <c r="P8" s="270">
        <v>16560</v>
      </c>
      <c r="R8" s="270">
        <v>1500</v>
      </c>
      <c r="S8" s="272">
        <f>SUM(S1:S7)</f>
        <v>171870.74</v>
      </c>
      <c r="T8" s="270"/>
      <c r="U8" s="270"/>
      <c r="V8" s="270"/>
      <c r="W8" s="270"/>
      <c r="X8" s="270"/>
      <c r="Y8" s="270"/>
    </row>
    <row r="9" spans="1:25" ht="22.5">
      <c r="A9" s="268">
        <v>241720</v>
      </c>
      <c r="B9" s="267" t="s">
        <v>408</v>
      </c>
      <c r="C9" s="266" t="s">
        <v>409</v>
      </c>
      <c r="D9" s="269">
        <v>49150</v>
      </c>
      <c r="E9" s="266"/>
      <c r="F9" s="266"/>
      <c r="G9" s="266"/>
      <c r="H9" s="266"/>
      <c r="I9" s="266"/>
      <c r="J9" s="266"/>
      <c r="K9" s="266"/>
      <c r="L9" s="266"/>
      <c r="M9" s="269"/>
      <c r="N9" s="269">
        <v>27480</v>
      </c>
      <c r="O9" s="270">
        <v>3000</v>
      </c>
      <c r="P9" s="270">
        <v>124200</v>
      </c>
      <c r="R9" s="270">
        <v>5400</v>
      </c>
      <c r="S9" s="270"/>
      <c r="T9" s="270"/>
      <c r="U9" s="270"/>
      <c r="V9" s="270"/>
      <c r="W9" s="270"/>
      <c r="X9" s="270"/>
      <c r="Y9" s="270"/>
    </row>
    <row r="10" spans="1:25" ht="22.5">
      <c r="A10" s="267"/>
      <c r="B10" s="267" t="s">
        <v>410</v>
      </c>
      <c r="C10" s="266" t="s">
        <v>411</v>
      </c>
      <c r="D10" s="269">
        <v>41030</v>
      </c>
      <c r="E10" s="266"/>
      <c r="F10" s="266"/>
      <c r="G10" s="266"/>
      <c r="H10" s="266"/>
      <c r="I10" s="266"/>
      <c r="J10" s="266"/>
      <c r="K10" s="266"/>
      <c r="L10" s="266"/>
      <c r="M10" s="269"/>
      <c r="N10" s="269">
        <v>1500</v>
      </c>
      <c r="O10" s="272">
        <f>SUM(O1:O9)</f>
        <v>112825</v>
      </c>
      <c r="P10" s="272">
        <f>SUM(P1:P9)</f>
        <v>313350</v>
      </c>
      <c r="R10" s="270">
        <v>47830</v>
      </c>
      <c r="S10" s="270"/>
      <c r="T10" s="270"/>
      <c r="U10" s="270"/>
      <c r="V10" s="270"/>
      <c r="W10" s="270"/>
      <c r="X10" s="270"/>
      <c r="Y10" s="270"/>
    </row>
    <row r="11" spans="1:25" ht="22.5">
      <c r="A11" s="267"/>
      <c r="B11" s="267" t="s">
        <v>412</v>
      </c>
      <c r="C11" s="266" t="s">
        <v>413</v>
      </c>
      <c r="D11" s="269">
        <v>615</v>
      </c>
      <c r="E11" s="266"/>
      <c r="F11" s="266"/>
      <c r="G11" s="266"/>
      <c r="H11" s="266"/>
      <c r="I11" s="266"/>
      <c r="J11" s="266"/>
      <c r="K11" s="266"/>
      <c r="L11" s="266"/>
      <c r="M11" s="269"/>
      <c r="N11" s="269">
        <v>23550</v>
      </c>
      <c r="O11" s="270"/>
      <c r="P11" s="270"/>
      <c r="R11" s="270">
        <v>1500</v>
      </c>
      <c r="S11" s="270"/>
      <c r="T11" s="270"/>
      <c r="U11" s="270"/>
      <c r="V11" s="270"/>
      <c r="W11" s="270"/>
      <c r="X11" s="270"/>
      <c r="Y11" s="270"/>
    </row>
    <row r="12" spans="1:25" ht="22.5">
      <c r="A12" s="267"/>
      <c r="B12" s="267" t="s">
        <v>414</v>
      </c>
      <c r="C12" s="266" t="s">
        <v>415</v>
      </c>
      <c r="D12" s="269">
        <v>3000</v>
      </c>
      <c r="E12" s="266"/>
      <c r="F12" s="266"/>
      <c r="G12" s="266"/>
      <c r="H12" s="266"/>
      <c r="I12" s="266"/>
      <c r="J12" s="266"/>
      <c r="K12" s="266"/>
      <c r="L12" s="266"/>
      <c r="M12" s="269"/>
      <c r="N12" s="269">
        <v>220</v>
      </c>
      <c r="O12" s="270"/>
      <c r="P12" s="270"/>
      <c r="R12" s="272">
        <f>SUM(R1:R11)</f>
        <v>167800</v>
      </c>
      <c r="S12" s="270"/>
      <c r="T12" s="270"/>
      <c r="U12" s="270"/>
      <c r="V12" s="270"/>
      <c r="W12" s="270"/>
      <c r="X12" s="270"/>
      <c r="Y12" s="270"/>
    </row>
    <row r="13" spans="1:25" ht="22.5">
      <c r="A13" s="267"/>
      <c r="B13" s="267" t="s">
        <v>416</v>
      </c>
      <c r="C13" s="266" t="s">
        <v>409</v>
      </c>
      <c r="D13" s="269">
        <v>27480</v>
      </c>
      <c r="E13" s="266"/>
      <c r="F13" s="266"/>
      <c r="G13" s="266"/>
      <c r="H13" s="266"/>
      <c r="I13" s="266"/>
      <c r="J13" s="266"/>
      <c r="K13" s="266"/>
      <c r="L13" s="266"/>
      <c r="M13" s="269"/>
      <c r="N13" s="269">
        <v>19410</v>
      </c>
      <c r="O13" s="270"/>
      <c r="P13" s="270"/>
      <c r="R13" s="270"/>
      <c r="S13" s="270"/>
      <c r="T13" s="270"/>
      <c r="U13" s="270"/>
      <c r="V13" s="270"/>
      <c r="W13" s="270"/>
      <c r="X13" s="270"/>
      <c r="Y13" s="270"/>
    </row>
    <row r="14" spans="1:25" ht="22.5">
      <c r="A14" s="267"/>
      <c r="B14" s="267" t="s">
        <v>417</v>
      </c>
      <c r="C14" s="266" t="s">
        <v>418</v>
      </c>
      <c r="D14" s="269">
        <v>1500</v>
      </c>
      <c r="E14" s="266"/>
      <c r="F14" s="266"/>
      <c r="G14" s="266"/>
      <c r="H14" s="266"/>
      <c r="I14" s="266"/>
      <c r="J14" s="266"/>
      <c r="K14" s="266"/>
      <c r="L14" s="266"/>
      <c r="M14" s="269"/>
      <c r="N14" s="271">
        <f>SUM(N1:N13)</f>
        <v>220011.33000000002</v>
      </c>
      <c r="O14" s="270"/>
      <c r="P14" s="270"/>
      <c r="R14" s="270"/>
      <c r="S14" s="273" t="s">
        <v>432</v>
      </c>
      <c r="T14" s="272">
        <f>M3+N14+O10+P10+R12+S8</f>
        <v>986949.3</v>
      </c>
      <c r="U14" s="270"/>
      <c r="V14" s="270"/>
      <c r="W14" s="270"/>
      <c r="X14" s="270"/>
      <c r="Y14" s="270"/>
    </row>
    <row r="15" spans="1:25" ht="22.5">
      <c r="A15" s="267"/>
      <c r="B15" s="267" t="s">
        <v>419</v>
      </c>
      <c r="C15" s="266" t="s">
        <v>409</v>
      </c>
      <c r="D15" s="269">
        <v>23550</v>
      </c>
      <c r="E15" s="266"/>
      <c r="F15" s="266"/>
      <c r="G15" s="266"/>
      <c r="H15" s="266"/>
      <c r="I15" s="266"/>
      <c r="J15" s="266"/>
      <c r="K15" s="266"/>
      <c r="L15" s="266"/>
      <c r="M15" s="269"/>
      <c r="N15" s="269">
        <f>M3+N14</f>
        <v>221103.56000000003</v>
      </c>
      <c r="O15" s="270">
        <f>N15+O10</f>
        <v>333928.56000000006</v>
      </c>
      <c r="P15" s="270">
        <f>O15+P10</f>
        <v>647278.56</v>
      </c>
      <c r="R15" s="270">
        <f>P15+R12</f>
        <v>815078.56</v>
      </c>
      <c r="S15" s="270">
        <f>R15+S8</f>
        <v>986949.3</v>
      </c>
      <c r="T15" s="272">
        <v>986949.3</v>
      </c>
      <c r="U15" s="272" t="s">
        <v>433</v>
      </c>
      <c r="V15" s="270"/>
      <c r="W15" s="270"/>
      <c r="X15" s="270"/>
      <c r="Y15" s="270"/>
    </row>
    <row r="16" spans="1:25" ht="22.5">
      <c r="A16" s="267"/>
      <c r="B16" s="267" t="s">
        <v>420</v>
      </c>
      <c r="C16" s="266" t="s">
        <v>413</v>
      </c>
      <c r="D16" s="269">
        <v>220</v>
      </c>
      <c r="E16" s="266"/>
      <c r="F16" s="266"/>
      <c r="G16" s="266"/>
      <c r="H16" s="266"/>
      <c r="I16" s="266"/>
      <c r="J16" s="266"/>
      <c r="K16" s="266"/>
      <c r="L16" s="266"/>
      <c r="M16" s="269"/>
      <c r="N16" s="269"/>
      <c r="O16" s="270"/>
      <c r="P16" s="270"/>
      <c r="R16" s="270"/>
      <c r="S16" s="270"/>
      <c r="T16" s="270">
        <f>T14-T15</f>
        <v>0</v>
      </c>
      <c r="U16" s="270"/>
      <c r="V16" s="270"/>
      <c r="W16" s="270"/>
      <c r="X16" s="270"/>
      <c r="Y16" s="270"/>
    </row>
    <row r="17" spans="1:16" ht="22.5">
      <c r="A17" s="267"/>
      <c r="B17" s="267" t="s">
        <v>421</v>
      </c>
      <c r="C17" s="266" t="s">
        <v>422</v>
      </c>
      <c r="D17" s="269">
        <v>19410</v>
      </c>
      <c r="E17" s="266"/>
      <c r="F17" s="266"/>
      <c r="G17" s="266"/>
      <c r="H17" s="266"/>
      <c r="I17" s="266"/>
      <c r="J17" s="266"/>
      <c r="K17" s="266"/>
      <c r="L17" s="266"/>
      <c r="M17" s="269"/>
      <c r="N17" s="269"/>
      <c r="O17" s="270"/>
      <c r="P17" s="270"/>
    </row>
    <row r="18" spans="1:16" ht="22.5">
      <c r="A18" s="267"/>
      <c r="B18" s="267" t="s">
        <v>423</v>
      </c>
      <c r="C18" s="266" t="s">
        <v>411</v>
      </c>
      <c r="D18" s="269">
        <v>17360</v>
      </c>
      <c r="E18" s="266"/>
      <c r="F18" s="266"/>
      <c r="G18" s="266"/>
      <c r="H18" s="266"/>
      <c r="I18" s="266"/>
      <c r="J18" s="266"/>
      <c r="K18" s="266"/>
      <c r="L18" s="266"/>
      <c r="M18" s="269"/>
      <c r="N18" s="269"/>
      <c r="O18" s="270"/>
      <c r="P18" s="270"/>
    </row>
    <row r="19" spans="1:16" ht="22.5">
      <c r="A19" s="267"/>
      <c r="B19" s="267" t="s">
        <v>424</v>
      </c>
      <c r="C19" s="266" t="s">
        <v>409</v>
      </c>
      <c r="D19" s="269">
        <v>41160</v>
      </c>
      <c r="E19" s="266"/>
      <c r="F19" s="266"/>
      <c r="G19" s="266"/>
      <c r="H19" s="266"/>
      <c r="I19" s="266"/>
      <c r="J19" s="266"/>
      <c r="K19" s="266"/>
      <c r="L19" s="266"/>
      <c r="M19" s="269"/>
      <c r="N19" s="269"/>
      <c r="O19" s="270"/>
      <c r="P19" s="270"/>
    </row>
    <row r="20" spans="1:16" ht="22.5">
      <c r="A20" s="267"/>
      <c r="B20" s="267" t="s">
        <v>425</v>
      </c>
      <c r="C20" s="266" t="s">
        <v>411</v>
      </c>
      <c r="D20" s="269">
        <v>12670</v>
      </c>
      <c r="E20" s="266"/>
      <c r="F20" s="266"/>
      <c r="G20" s="266"/>
      <c r="H20" s="266"/>
      <c r="I20" s="266"/>
      <c r="J20" s="266"/>
      <c r="K20" s="266"/>
      <c r="L20" s="266"/>
      <c r="M20" s="269"/>
      <c r="N20" s="269"/>
      <c r="O20" s="270"/>
      <c r="P20" s="270"/>
    </row>
    <row r="21" spans="1:16" ht="22.5">
      <c r="A21" s="267"/>
      <c r="B21" s="267" t="s">
        <v>426</v>
      </c>
      <c r="C21" s="266" t="s">
        <v>427</v>
      </c>
      <c r="D21" s="269">
        <v>615</v>
      </c>
      <c r="E21" s="266"/>
      <c r="F21" s="266"/>
      <c r="G21" s="266"/>
      <c r="H21" s="266"/>
      <c r="I21" s="266"/>
      <c r="J21" s="266"/>
      <c r="K21" s="266"/>
      <c r="L21" s="266"/>
      <c r="M21" s="269"/>
      <c r="N21" s="269"/>
      <c r="O21" s="270"/>
      <c r="P21" s="270"/>
    </row>
    <row r="22" spans="1:16" ht="22.5">
      <c r="A22" s="267"/>
      <c r="B22" s="267" t="s">
        <v>428</v>
      </c>
      <c r="C22" s="266" t="s">
        <v>415</v>
      </c>
      <c r="D22" s="269">
        <v>3000</v>
      </c>
      <c r="E22" s="266"/>
      <c r="F22" s="266"/>
      <c r="G22" s="266"/>
      <c r="H22" s="266"/>
      <c r="I22" s="266"/>
      <c r="J22" s="266"/>
      <c r="K22" s="266"/>
      <c r="L22" s="266"/>
      <c r="M22" s="269"/>
      <c r="N22" s="269"/>
      <c r="O22" s="270"/>
      <c r="P22" s="270"/>
    </row>
    <row r="23" spans="1:16" ht="22.5">
      <c r="A23" s="267"/>
      <c r="B23" s="267" t="s">
        <v>429</v>
      </c>
      <c r="C23" s="266" t="s">
        <v>430</v>
      </c>
      <c r="D23" s="269">
        <v>2660</v>
      </c>
      <c r="E23" s="266"/>
      <c r="F23" s="266"/>
      <c r="G23" s="266"/>
      <c r="H23" s="266"/>
      <c r="I23" s="266"/>
      <c r="J23" s="266"/>
      <c r="K23" s="266"/>
      <c r="L23" s="266"/>
      <c r="M23" s="269"/>
      <c r="N23" s="269"/>
      <c r="O23" s="270"/>
      <c r="P23" s="270"/>
    </row>
    <row r="24" spans="1:16" ht="22.5">
      <c r="A24" s="267"/>
      <c r="B24" s="267" t="s">
        <v>431</v>
      </c>
      <c r="C24" s="266" t="s">
        <v>405</v>
      </c>
      <c r="D24" s="269">
        <v>18000</v>
      </c>
      <c r="E24" s="266"/>
      <c r="F24" s="266"/>
      <c r="G24" s="266"/>
      <c r="H24" s="266"/>
      <c r="I24" s="266"/>
      <c r="J24" s="266"/>
      <c r="K24" s="266"/>
      <c r="L24" s="266"/>
      <c r="M24" s="269"/>
      <c r="N24" s="269"/>
      <c r="O24" s="270"/>
      <c r="P24" s="270"/>
    </row>
    <row r="25" spans="1:16" s="266" customFormat="1" ht="22.5">
      <c r="A25" s="267"/>
      <c r="B25" s="267"/>
      <c r="D25" s="269"/>
      <c r="M25" s="269"/>
      <c r="N25" s="269"/>
      <c r="O25" s="269"/>
      <c r="P25" s="269"/>
    </row>
    <row r="26" spans="1:16" s="266" customFormat="1" ht="22.5">
      <c r="A26" s="267"/>
      <c r="B26" s="267"/>
      <c r="D26" s="269"/>
      <c r="M26" s="269"/>
      <c r="N26" s="269"/>
      <c r="O26" s="269"/>
      <c r="P26" s="269"/>
    </row>
    <row r="27" spans="2:16" s="266" customFormat="1" ht="22.5">
      <c r="B27" s="267"/>
      <c r="D27" s="269"/>
      <c r="M27" s="269"/>
      <c r="N27" s="269"/>
      <c r="O27" s="269"/>
      <c r="P27" s="269"/>
    </row>
    <row r="28" spans="4:16" s="266" customFormat="1" ht="22.5">
      <c r="D28" s="269"/>
      <c r="M28" s="269"/>
      <c r="N28" s="269"/>
      <c r="O28" s="269"/>
      <c r="P28" s="269"/>
    </row>
    <row r="29" spans="13:16" s="266" customFormat="1" ht="22.5">
      <c r="M29" s="269"/>
      <c r="N29" s="269"/>
      <c r="O29" s="269"/>
      <c r="P29" s="269"/>
    </row>
    <row r="30" spans="13:16" s="266" customFormat="1" ht="22.5">
      <c r="M30" s="269"/>
      <c r="N30" s="269"/>
      <c r="O30" s="269"/>
      <c r="P30" s="269"/>
    </row>
    <row r="31" spans="13:16" s="266" customFormat="1" ht="22.5">
      <c r="M31" s="269"/>
      <c r="N31" s="269"/>
      <c r="O31" s="269"/>
      <c r="P31" s="269"/>
    </row>
    <row r="32" spans="13:16" s="266" customFormat="1" ht="22.5">
      <c r="M32" s="269"/>
      <c r="N32" s="269"/>
      <c r="O32" s="269"/>
      <c r="P32" s="269"/>
    </row>
    <row r="33" spans="13:16" s="266" customFormat="1" ht="22.5">
      <c r="M33" s="269"/>
      <c r="N33" s="269"/>
      <c r="O33" s="269"/>
      <c r="P33" s="269"/>
    </row>
    <row r="34" spans="13:16" s="266" customFormat="1" ht="22.5">
      <c r="M34" s="269"/>
      <c r="N34" s="269"/>
      <c r="O34" s="269"/>
      <c r="P34" s="269"/>
    </row>
    <row r="35" spans="13:16" s="266" customFormat="1" ht="22.5">
      <c r="M35" s="269"/>
      <c r="N35" s="269"/>
      <c r="O35" s="269"/>
      <c r="P35" s="269"/>
    </row>
    <row r="36" spans="13:16" s="266" customFormat="1" ht="22.5">
      <c r="M36" s="269"/>
      <c r="N36" s="269"/>
      <c r="O36" s="269"/>
      <c r="P36" s="269"/>
    </row>
    <row r="37" spans="13:16" s="266" customFormat="1" ht="22.5">
      <c r="M37" s="269"/>
      <c r="N37" s="269"/>
      <c r="O37" s="269"/>
      <c r="P37" s="269"/>
    </row>
    <row r="38" s="266" customFormat="1" ht="22.5"/>
    <row r="39" s="266" customFormat="1" ht="22.5"/>
    <row r="40" s="266" customFormat="1" ht="22.5"/>
    <row r="41" s="266" customFormat="1" ht="22.5"/>
    <row r="42" s="266" customFormat="1" ht="22.5"/>
    <row r="43" s="266" customFormat="1" ht="22.5"/>
    <row r="44" s="266" customFormat="1" ht="22.5"/>
    <row r="45" s="266" customFormat="1" ht="22.5"/>
    <row r="46" s="266" customFormat="1" ht="22.5"/>
    <row r="47" s="266" customFormat="1" ht="22.5"/>
    <row r="48" s="266" customFormat="1" ht="22.5"/>
    <row r="49" s="266" customFormat="1" ht="22.5"/>
    <row r="50" s="266" customFormat="1" ht="22.5"/>
    <row r="51" s="266" customFormat="1" ht="22.5"/>
    <row r="52" s="266" customFormat="1" ht="22.5"/>
    <row r="53" s="266" customFormat="1" ht="22.5"/>
    <row r="54" s="266" customFormat="1" ht="22.5"/>
    <row r="55" s="266" customFormat="1" ht="22.5"/>
    <row r="56" s="266" customFormat="1" ht="22.5"/>
    <row r="57" s="266" customFormat="1" ht="22.5"/>
    <row r="58" s="266" customFormat="1" ht="22.5"/>
    <row r="59" s="266" customFormat="1" ht="22.5"/>
    <row r="60" s="266" customFormat="1" ht="22.5"/>
    <row r="61" s="266" customFormat="1" ht="22.5"/>
    <row r="62" s="266" customFormat="1" ht="22.5"/>
    <row r="63" s="266" customFormat="1" ht="22.5"/>
    <row r="64" s="266" customFormat="1" ht="22.5"/>
    <row r="65" s="266" customFormat="1" ht="22.5"/>
    <row r="66" s="266" customFormat="1" ht="22.5"/>
    <row r="67" s="266" customFormat="1" ht="22.5"/>
    <row r="68" s="266" customFormat="1" ht="22.5"/>
    <row r="69" s="266" customFormat="1" ht="22.5"/>
    <row r="70" s="266" customFormat="1" ht="22.5"/>
    <row r="71" s="266" customFormat="1" ht="22.5"/>
    <row r="72" s="266" customFormat="1" ht="22.5"/>
    <row r="73" s="266" customFormat="1" ht="22.5"/>
    <row r="74" s="266" customFormat="1" ht="22.5"/>
    <row r="75" s="266" customFormat="1" ht="22.5"/>
    <row r="76" s="266" customFormat="1" ht="22.5"/>
    <row r="77" s="266" customFormat="1" ht="22.5"/>
    <row r="78" s="266" customFormat="1" ht="22.5"/>
    <row r="79" s="266" customFormat="1" ht="22.5"/>
    <row r="80" s="266" customFormat="1" ht="22.5"/>
    <row r="81" s="266" customFormat="1" ht="22.5"/>
    <row r="82" s="266" customFormat="1" ht="22.5"/>
    <row r="83" s="266" customFormat="1" ht="22.5"/>
    <row r="84" s="266" customFormat="1" ht="22.5"/>
    <row r="85" s="266" customFormat="1" ht="22.5"/>
    <row r="86" s="266" customFormat="1" ht="22.5"/>
    <row r="87" s="266" customFormat="1" ht="22.5"/>
    <row r="88" s="266" customFormat="1" ht="22.5"/>
    <row r="89" s="266" customFormat="1" ht="22.5"/>
    <row r="90" s="266" customFormat="1" ht="22.5"/>
    <row r="91" s="266" customFormat="1" ht="22.5"/>
    <row r="92" s="266" customFormat="1" ht="22.5"/>
    <row r="93" s="266" customFormat="1" ht="22.5"/>
    <row r="94" s="266" customFormat="1" ht="22.5"/>
    <row r="95" s="266" customFormat="1" ht="22.5"/>
    <row r="96" s="266" customFormat="1" ht="22.5"/>
    <row r="97" s="266" customFormat="1" ht="22.5"/>
    <row r="98" s="266" customFormat="1" ht="22.5"/>
    <row r="99" s="266" customFormat="1" ht="22.5"/>
    <row r="100" s="266" customFormat="1" ht="22.5"/>
    <row r="101" s="266" customFormat="1" ht="22.5"/>
    <row r="102" s="266" customFormat="1" ht="22.5"/>
    <row r="103" s="266" customFormat="1" ht="22.5"/>
    <row r="104" s="266" customFormat="1" ht="22.5"/>
    <row r="105" s="266" customFormat="1" ht="22.5"/>
    <row r="106" s="266" customFormat="1" ht="22.5"/>
    <row r="107" s="266" customFormat="1" ht="22.5"/>
    <row r="108" s="266" customFormat="1" ht="22.5"/>
    <row r="109" s="266" customFormat="1" ht="22.5"/>
    <row r="110" s="266" customFormat="1" ht="22.5"/>
    <row r="111" s="266" customFormat="1" ht="22.5"/>
    <row r="112" s="266" customFormat="1" ht="22.5"/>
    <row r="113" s="266" customFormat="1" ht="22.5"/>
    <row r="114" s="266" customFormat="1" ht="22.5"/>
    <row r="115" s="266" customFormat="1" ht="22.5"/>
    <row r="116" s="266" customFormat="1" ht="22.5"/>
    <row r="117" s="266" customFormat="1" ht="22.5"/>
    <row r="118" s="266" customFormat="1" ht="22.5"/>
    <row r="119" s="266" customFormat="1" ht="22.5"/>
    <row r="120" s="266" customFormat="1" ht="22.5"/>
    <row r="121" s="266" customFormat="1" ht="22.5"/>
    <row r="122" s="266" customFormat="1" ht="22.5"/>
    <row r="123" s="266" customFormat="1" ht="22.5"/>
    <row r="124" s="266" customFormat="1" ht="22.5"/>
    <row r="125" s="266" customFormat="1" ht="22.5"/>
    <row r="126" s="266" customFormat="1" ht="22.5"/>
    <row r="127" s="266" customFormat="1" ht="22.5"/>
    <row r="128" s="266" customFormat="1" ht="22.5"/>
    <row r="129" s="266" customFormat="1" ht="22.5"/>
    <row r="130" s="266" customFormat="1" ht="22.5"/>
    <row r="131" s="266" customFormat="1" ht="22.5"/>
    <row r="132" s="266" customFormat="1" ht="22.5"/>
    <row r="133" s="266" customFormat="1" ht="22.5"/>
    <row r="134" s="266" customFormat="1" ht="22.5"/>
    <row r="135" s="266" customFormat="1" ht="22.5"/>
    <row r="136" s="266" customFormat="1" ht="22.5"/>
    <row r="137" s="266" customFormat="1" ht="22.5"/>
    <row r="138" s="266" customFormat="1" ht="22.5"/>
    <row r="139" s="266" customFormat="1" ht="22.5"/>
    <row r="140" s="266" customFormat="1" ht="22.5"/>
    <row r="141" s="266" customFormat="1" ht="22.5"/>
    <row r="142" s="266" customFormat="1" ht="22.5"/>
    <row r="143" s="266" customFormat="1" ht="22.5"/>
    <row r="144" s="266" customFormat="1" ht="22.5"/>
    <row r="145" s="266" customFormat="1" ht="22.5"/>
    <row r="146" s="266" customFormat="1" ht="22.5"/>
    <row r="147" s="266" customFormat="1" ht="22.5"/>
    <row r="148" s="266" customFormat="1" ht="22.5"/>
    <row r="149" s="266" customFormat="1" ht="22.5"/>
    <row r="150" s="266" customFormat="1" ht="22.5"/>
    <row r="151" s="266" customFormat="1" ht="22.5"/>
    <row r="152" s="266" customFormat="1" ht="22.5"/>
    <row r="153" s="266" customFormat="1" ht="22.5"/>
    <row r="154" s="266" customFormat="1" ht="22.5"/>
    <row r="155" s="266" customFormat="1" ht="22.5"/>
    <row r="156" s="266" customFormat="1" ht="22.5"/>
    <row r="157" s="266" customFormat="1" ht="22.5"/>
    <row r="158" s="266" customFormat="1" ht="22.5"/>
    <row r="159" s="266" customFormat="1" ht="22.5"/>
    <row r="160" s="266" customFormat="1" ht="22.5"/>
    <row r="161" s="266" customFormat="1" ht="22.5"/>
    <row r="162" s="266" customFormat="1" ht="22.5"/>
    <row r="163" s="266" customFormat="1" ht="22.5"/>
    <row r="164" s="266" customFormat="1" ht="22.5"/>
    <row r="165" s="266" customFormat="1" ht="22.5"/>
    <row r="166" s="266" customFormat="1" ht="22.5"/>
    <row r="167" s="266" customFormat="1" ht="22.5"/>
    <row r="168" s="266" customFormat="1" ht="22.5"/>
    <row r="169" s="266" customFormat="1" ht="22.5"/>
    <row r="170" s="266" customFormat="1" ht="22.5"/>
    <row r="171" s="266" customFormat="1" ht="22.5"/>
    <row r="172" s="266" customFormat="1" ht="22.5"/>
    <row r="173" s="266" customFormat="1" ht="22.5"/>
    <row r="174" s="266" customFormat="1" ht="22.5"/>
    <row r="175" s="266" customFormat="1" ht="22.5"/>
    <row r="176" s="266" customFormat="1" ht="22.5"/>
    <row r="177" s="266" customFormat="1" ht="22.5"/>
    <row r="178" s="266" customFormat="1" ht="22.5"/>
    <row r="179" s="266" customFormat="1" ht="22.5"/>
    <row r="180" s="266" customFormat="1" ht="22.5"/>
    <row r="181" s="266" customFormat="1" ht="22.5"/>
    <row r="182" s="266" customFormat="1" ht="22.5"/>
    <row r="183" s="266" customFormat="1" ht="22.5"/>
    <row r="184" s="266" customFormat="1" ht="22.5"/>
    <row r="185" s="266" customFormat="1" ht="22.5"/>
    <row r="186" s="266" customFormat="1" ht="22.5"/>
    <row r="187" s="266" customFormat="1" ht="22.5"/>
    <row r="188" s="266" customFormat="1" ht="22.5"/>
    <row r="189" s="266" customFormat="1" ht="22.5"/>
    <row r="190" s="266" customFormat="1" ht="22.5"/>
    <row r="191" s="266" customFormat="1" ht="22.5"/>
    <row r="192" s="266" customFormat="1" ht="22.5"/>
    <row r="193" s="266" customFormat="1" ht="22.5"/>
    <row r="194" s="266" customFormat="1" ht="22.5"/>
    <row r="195" s="266" customFormat="1" ht="22.5"/>
    <row r="196" s="266" customFormat="1" ht="22.5"/>
    <row r="197" s="266" customFormat="1" ht="22.5"/>
    <row r="198" s="266" customFormat="1" ht="22.5"/>
    <row r="199" s="266" customFormat="1" ht="22.5"/>
    <row r="200" s="266" customFormat="1" ht="22.5"/>
    <row r="201" s="266" customFormat="1" ht="22.5"/>
    <row r="202" s="266" customFormat="1" ht="22.5"/>
    <row r="203" s="266" customFormat="1" ht="22.5"/>
    <row r="204" s="266" customFormat="1" ht="22.5"/>
    <row r="205" s="266" customFormat="1" ht="22.5"/>
    <row r="206" s="266" customFormat="1" ht="22.5"/>
    <row r="207" s="266" customFormat="1" ht="22.5"/>
    <row r="208" s="266" customFormat="1" ht="22.5"/>
    <row r="209" s="266" customFormat="1" ht="22.5"/>
    <row r="210" s="266" customFormat="1" ht="22.5"/>
    <row r="211" s="266" customFormat="1" ht="22.5"/>
    <row r="212" s="266" customFormat="1" ht="22.5"/>
    <row r="213" s="266" customFormat="1" ht="22.5"/>
    <row r="214" s="266" customFormat="1" ht="22.5"/>
    <row r="215" s="266" customFormat="1" ht="22.5"/>
    <row r="216" s="266" customFormat="1" ht="22.5"/>
    <row r="217" s="266" customFormat="1" ht="22.5"/>
    <row r="218" s="266" customFormat="1" ht="22.5"/>
    <row r="219" s="266" customFormat="1" ht="22.5"/>
    <row r="220" s="266" customFormat="1" ht="22.5"/>
    <row r="221" s="266" customFormat="1" ht="22.5"/>
    <row r="222" s="266" customFormat="1" ht="22.5"/>
    <row r="223" s="266" customFormat="1" ht="22.5"/>
    <row r="224" s="266" customFormat="1" ht="22.5"/>
    <row r="225" s="266" customFormat="1" ht="22.5"/>
    <row r="226" s="266" customFormat="1" ht="22.5"/>
    <row r="227" s="266" customFormat="1" ht="22.5"/>
    <row r="228" s="266" customFormat="1" ht="22.5"/>
    <row r="229" s="266" customFormat="1" ht="22.5"/>
    <row r="230" s="266" customFormat="1" ht="22.5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SVOA</cp:lastModifiedBy>
  <cp:lastPrinted>2019-07-08T07:33:01Z</cp:lastPrinted>
  <dcterms:created xsi:type="dcterms:W3CDTF">2004-03-11T06:00:22Z</dcterms:created>
  <dcterms:modified xsi:type="dcterms:W3CDTF">2019-08-21T06:06:31Z</dcterms:modified>
  <cp:category/>
  <cp:version/>
  <cp:contentType/>
  <cp:contentStatus/>
</cp:coreProperties>
</file>