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240" windowWidth="11880" windowHeight="5370" tabRatio="488" activeTab="0"/>
  </bookViews>
  <sheets>
    <sheet name="งบทดลอง" sheetId="1" r:id="rId1"/>
    <sheet name="รับ-จ่ายเงินสด" sheetId="2" r:id="rId2"/>
    <sheet name="หมายเหตุ 1  " sheetId="3" r:id="rId3"/>
    <sheet name="หมายเหตุ2 " sheetId="4" r:id="rId4"/>
    <sheet name="หมายเหตุ 3  " sheetId="5" r:id="rId5"/>
  </sheets>
  <definedNames>
    <definedName name="_xlnm.Print_Area" localSheetId="0">'งบทดลอง'!$A$1:$D$44</definedName>
    <definedName name="_xlnm.Print_Area" localSheetId="1">'รับ-จ่ายเงินสด'!$A$1:$E$75</definedName>
    <definedName name="_xlnm.Print_Titles" localSheetId="2">'หมายเหตุ 1  '!$1:$6</definedName>
  </definedNames>
  <calcPr fullCalcOnLoad="1"/>
</workbook>
</file>

<file path=xl/sharedStrings.xml><?xml version="1.0" encoding="utf-8"?>
<sst xmlns="http://schemas.openxmlformats.org/spreadsheetml/2006/main" count="304" uniqueCount="191">
  <si>
    <t>องค์การบริหารส่วนตำบลการะเกด อำเภอเชียรใหญ่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</si>
  <si>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</si>
  <si>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</si>
  <si>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</si>
  <si>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</si>
  <si>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</si>
  <si>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บัญชีเงินสด</t>
  </si>
  <si>
    <t>010</t>
  </si>
  <si>
    <t>บัญชีเงินฝากธนาคาร เลขที่ 826-1-09375-1</t>
  </si>
  <si>
    <t>022</t>
  </si>
  <si>
    <t>บัญชีเงินฝากธนาคาร เลขที่ 826-1-30668-2</t>
  </si>
  <si>
    <t>บัญชีเงินฝากธนาคาร เลขที่ 802-1-22463-0</t>
  </si>
  <si>
    <t>บัญชีเงินฝากธนาคาร เลขที่ 015-4-25011-0</t>
  </si>
  <si>
    <t>023</t>
  </si>
  <si>
    <t>บัญชีเงินฝากธนาคาร เลขที่ 826-6-00849-3</t>
  </si>
  <si>
    <t>021</t>
  </si>
  <si>
    <t>ลูกหนี้เงินยืมเงินงบประมาณ</t>
  </si>
  <si>
    <t>090</t>
  </si>
  <si>
    <t>รายได้ค้างรับ</t>
  </si>
  <si>
    <t>งบกลาง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</si>
  <si>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</si>
  <si>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</si>
  <si>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</si>
  <si>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</si>
  <si>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</si>
  <si>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</si>
  <si>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</si>
  <si>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</si>
  <si>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</si>
  <si>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</si>
  <si>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</si>
  <si>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</si>
  <si>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</si>
  <si>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</si>
  <si>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</si>
  <si>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</si>
  <si>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</si>
  <si>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</si>
  <si>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</si>
  <si>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</si>
  <si>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</si>
  <si>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 xml:space="preserve"> </t>
  </si>
  <si>
    <t>821</t>
  </si>
  <si>
    <t>900</t>
  </si>
  <si>
    <t>703</t>
  </si>
  <si>
    <t>700</t>
  </si>
  <si>
    <t>องค์การบริหารส่วนตำบลการะเกด</t>
  </si>
  <si>
    <t>อำเภอเชียรใหญ่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</si>
  <si>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</si>
  <si>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</si>
  <si>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</si>
  <si>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</si>
  <si>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</si>
  <si>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</si>
  <si>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</si>
  <si>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</si>
  <si>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</si>
  <si>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</si>
  <si>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</si>
  <si>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</si>
  <si>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</si>
  <si>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</si>
  <si>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</si>
  <si>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</si>
  <si>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</si>
  <si>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ภาษีจัดสรร</t>
  </si>
  <si>
    <t>1000</t>
  </si>
  <si>
    <t>เงินอุดหนุนทั่วไป</t>
  </si>
  <si>
    <t>2000</t>
  </si>
  <si>
    <t>เงินรับฝาก (หมายเหตุ 2)</t>
  </si>
  <si>
    <t>เงินทุนโครงการเศรษฐกิจชุมชน บ-ช 2</t>
  </si>
  <si>
    <t>รวมรายรับ</t>
  </si>
  <si>
    <t>รายจ่าย</t>
  </si>
  <si>
    <t>รายจ่ายค้างจ่าย (เบิกตัดปี)</t>
  </si>
  <si>
    <t>600</t>
  </si>
  <si>
    <t>เงินสะสม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</si>
  <si>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</si>
  <si>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</si>
  <si>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</si>
  <si>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</si>
  <si>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</si>
  <si>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</si>
  <si>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</si>
  <si>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</si>
  <si>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</si>
  <si>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ค่าปรับผิดสัญญา</t>
  </si>
  <si>
    <t>ค่าธรรมเนียมเก็บและขนมูลฝอย</t>
  </si>
  <si>
    <t>ดอกเบี้ยเงินฝากธนาคาร</t>
  </si>
  <si>
    <t>รายได้จากการจำหน่ายน้ำ</t>
  </si>
  <si>
    <t>ภาษีสุรา</t>
  </si>
  <si>
    <t>ภาษีสรรพสามิต</t>
  </si>
  <si>
    <t>ภาษีมูลค่าเพิ่ม 1 ใน 9</t>
  </si>
  <si>
    <t>ค่าธรรมเนียมจดทะเบียนสิทธินิติกรรมที่ดิน</t>
  </si>
  <si>
    <t>ค่าภาคหลวงปิโตรเลียม</t>
  </si>
  <si>
    <t>ค่าภาคหลวงแร่</t>
  </si>
  <si>
    <t>ภาษีหัก ณ ที่จ่าย</t>
  </si>
  <si>
    <t>หมวดภาษีอากร</t>
  </si>
  <si>
    <t>หมวดค่าธรรมเนียม ค่าปรับและใบอนุญาต</t>
  </si>
  <si>
    <t>หมวดรายได้เบ็ดเตล็ด</t>
  </si>
  <si>
    <t>หมวดภาษีจัดสรร</t>
  </si>
  <si>
    <t>รวม</t>
  </si>
  <si>
    <t>ลูกหนี้เงินยืม-โครงการเศรษฐกิจชุมชน สมทบ 10%</t>
  </si>
  <si>
    <t>เงินอุดหนุนเฉพาะกิจ</t>
  </si>
  <si>
    <t>รายจ่ายรอจ่าย</t>
  </si>
  <si>
    <t>รายจ่ายอื่นๆ</t>
  </si>
  <si>
    <t>รายจ่ายอื่น</t>
  </si>
  <si>
    <t>ลูกหนี้เงินยืม-โครงการเงินทุนหมุนเวียน</t>
  </si>
  <si>
    <t>ลูกหนี้เงินยืม-โครงการเศรษฐกิจชุมชน บ/ช 2</t>
  </si>
  <si>
    <t>บัญชีเงินฝากธนาคาร เลขที่ 015-2-83341-3</t>
  </si>
  <si>
    <t>รายจ่ายค้างจ่าย (จ่ายขาดเงินสะสมอาคาร)</t>
  </si>
  <si>
    <t>ปีงบประมาณ พ.ศ. 2552</t>
  </si>
  <si>
    <t>เงินรายรับ (หมายเหตุ 1)</t>
  </si>
  <si>
    <t>เงินทุนสำรองเงินสะสม</t>
  </si>
  <si>
    <t>เงินสมทบโครงการเศรษฐกิจชุมชน 10%</t>
  </si>
  <si>
    <t>โครงการเงินทุนหมุนเวียน</t>
  </si>
  <si>
    <t>เงินทุนโครงการเศรษฐกิจชุมชน บ/ช  2</t>
  </si>
  <si>
    <r>
      <t>รายรับ</t>
    </r>
    <r>
      <rPr>
        <sz val="16"/>
        <rFont val="CordiaUPC"/>
        <family val="2"/>
      </rPr>
      <t xml:space="preserve">  (หมายเหตุ 1)</t>
    </r>
  </si>
  <si>
    <t xml:space="preserve">รายละเอียด ประกอบงบทดลองและรายงานรับ -  จ่ายเงินสด </t>
  </si>
  <si>
    <t>หมายเหตุ 1</t>
  </si>
  <si>
    <t>ประมาณการ</t>
  </si>
  <si>
    <t>รายรับจริง</t>
  </si>
  <si>
    <t xml:space="preserve"> +</t>
  </si>
  <si>
    <t>สูง</t>
  </si>
  <si>
    <t xml:space="preserve"> -</t>
  </si>
  <si>
    <t>ต่ำ</t>
  </si>
  <si>
    <t>1.  รายได้จัดเก็บเอง</t>
  </si>
  <si>
    <t>-</t>
  </si>
  <si>
    <t>ค่าธรรมเนียมการพนัน</t>
  </si>
  <si>
    <t>ค่าปรับผู้กระทำผิดกฎจราจร</t>
  </si>
  <si>
    <t>หมวดรายได้จากทรัพย์สิน</t>
  </si>
  <si>
    <t>ค่าเช่าหรือบริการสถานที่</t>
  </si>
  <si>
    <t>หมวดรายได้จากสาธารณูปโภค</t>
  </si>
  <si>
    <t>ค่าขายแแบบแปลน</t>
  </si>
  <si>
    <t>2.  รายได้ที่รัฐบาลเก็บแล้วจัดสรรให้</t>
  </si>
  <si>
    <t>ภาษีและค่าธรรมเนียมรถยนต์และล้อเลื่อน</t>
  </si>
  <si>
    <t>ธุรกิจเฉพาะ</t>
  </si>
  <si>
    <t>3.  หมวดเงินอุดหนุน</t>
  </si>
  <si>
    <t>+</t>
  </si>
  <si>
    <t>รวมรายได้ (1) + (2) + (3)</t>
  </si>
  <si>
    <t>หมายเหตุ 2</t>
  </si>
  <si>
    <t>เงินรับฝากเดือนปัจจุบัน</t>
  </si>
  <si>
    <t xml:space="preserve">เงินรับฝาก </t>
  </si>
  <si>
    <t>รับ</t>
  </si>
  <si>
    <t>จ่าย</t>
  </si>
  <si>
    <t>คงเหลือ</t>
  </si>
  <si>
    <t>ประกันสัญญา</t>
  </si>
  <si>
    <t>ประกันการใช้น้ำ</t>
  </si>
  <si>
    <t>ค่าใช้จ่าย 5%</t>
  </si>
  <si>
    <t>ส่วนลด 6%</t>
  </si>
  <si>
    <t>เงินรับฝากต้นปี - ปัจจุบัน</t>
  </si>
  <si>
    <t>ยกมา</t>
  </si>
  <si>
    <t>รายละเอียดการจ่ายขาดเงินสะสม</t>
  </si>
  <si>
    <t>หมายหตุ 3</t>
  </si>
  <si>
    <t>ลำดับที่</t>
  </si>
  <si>
    <t>จำนวนเงินที่เบิกจ่าย</t>
  </si>
  <si>
    <t xml:space="preserve">       (ลงชื่อ).....................................    (ลงชื่อ).......................................       (ลงชื่อ).........................................</t>
  </si>
  <si>
    <t>(ลงชื่อ).....................................            (ลงชื่อ).......................................       (ลงชื่อ).........................................</t>
  </si>
  <si>
    <t xml:space="preserve">             (นางปิยะมาศ  สินธุพาชี)                          (นายปรเมศวร์  ชุมทอง)                       (นายสมจิตร  สุดเอียด)</t>
  </si>
  <si>
    <t xml:space="preserve">                หัวหน้าส่วนการคลัง                          ปลัดองค์การบริหารส่วนตำบล         นายกองค์การบริหารส่วนตำบลการะเกด</t>
  </si>
  <si>
    <t xml:space="preserve">                    (นางปิยะมาศ  สินธุพาชี)                  (นายปรเมศวร์  ชุมทอง)                     (นายสมจิตร  สุดเอียด)     </t>
  </si>
  <si>
    <t xml:space="preserve">                        หัวหน้าส่วนการคลัง                ปลัดองค์การบริหารส่วนตำบล      นายกองค์การบริหารส่วนตำบลการะเกด</t>
  </si>
  <si>
    <t>ภาษีมูลค่าเพิ่มตาม พรบ.</t>
  </si>
  <si>
    <t>ค่าธรรมเนียมน้ำบาดาล</t>
  </si>
  <si>
    <t>ค่าธรรมเนียมสาธารณสุข</t>
  </si>
  <si>
    <t>ค่าใบอนุญาตเกี่ยวกับสาธารณสุข</t>
  </si>
  <si>
    <t>รายได้เบ็ดเตล็ดอื่น ๆ  (ขอใช้น้ำ+ อื่น ๆ)</t>
  </si>
  <si>
    <t>เงินอุดหนุนเฉพาะกิจ - ศูนย์พัฒนาครอบครัว</t>
  </si>
  <si>
    <t>เงินอุดหนุนเฉพาะกิจ - เบี้ยยังชีพคนชรา</t>
  </si>
  <si>
    <t>4.  หมวดเงินอุดหนุนเฉพาะกิจ</t>
  </si>
  <si>
    <t>รวมรายได้ (1) + (2) + (3) + (4)</t>
  </si>
  <si>
    <t>รายรับจริงเดือนนี้</t>
  </si>
  <si>
    <t>โครงการขุดลอกคูส่งน้ำพร้อมฝังท่อระบายน้ำจากบ้าน</t>
  </si>
  <si>
    <t>นายอภิสิทธิ์ -บ้านนางสมปอง</t>
  </si>
  <si>
    <t>หมายเหตุ</t>
  </si>
  <si>
    <t>ค่าประโยชน์ตอบแทนอื่นเป็นกรณีพิเศษ ประจำปี 2551</t>
  </si>
  <si>
    <t>ลูกหนี้เงินยืมอื่น ๆ</t>
  </si>
  <si>
    <t>ลูกหนี้เงินยืม-โครงการเศรษฐกิจชุมชน บัญชี 2</t>
  </si>
  <si>
    <t>รายจ่ายผัดส่งใบสำคัญ</t>
  </si>
  <si>
    <t>ภาษีหน้าฎีกา</t>
  </si>
  <si>
    <t>เงินอุดหนุนเฉพาะกิจ - ค่าจัดซื้อครุภัณฑ์ ศพด.</t>
  </si>
  <si>
    <t>เงินอุดหนุนเฉพาะกิจ- ค่าจัดซื้อครุภัณฑ์ ศพด.</t>
  </si>
  <si>
    <t>เงินอุดหนุนเฉพาะกิจ- เบี้ยยังชีพคนชรา นโยบายรัฐ</t>
  </si>
  <si>
    <t>เงินอุดหนุนเฉพาะกิจ - ค่าอาหารเสริม (นม) ป. 5-6</t>
  </si>
  <si>
    <t>ณ วันที่  30  กันยายน  2552</t>
  </si>
  <si>
    <t>ประจำเดือน กันยายน  2552</t>
  </si>
  <si>
    <t>ประจำเดือนกันยายน 2552</t>
  </si>
  <si>
    <t>หมายเหตุประกอบงบทดลอง  ประจำเดือนกันยายน  2552</t>
  </si>
  <si>
    <t>ค่าใบอนุญาตสุรา  ยาสูบ</t>
  </si>
  <si>
    <t>เงินหักส่งธนาคารออมสิน</t>
  </si>
  <si>
    <t>เงินอุดหนุนเฉพาะกิจ- ค่าอาหารเสริม (นม) ป.5-6</t>
  </si>
  <si>
    <t>ค่าจัดซื้อข้าวสารสำหรับช่วยเหลือผู้ประสบภัยน้ำท่วม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</si>
</sst>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;[Red]#,##0"/>
    <numFmt numFmtId="200" formatCode="[$-107041E]d\ mmmm\ yyyy;@"/>
    <numFmt numFmtId="201" formatCode="d\ ดดดด\ bbbb"/>
    <numFmt numFmtId="202" formatCode="_-* #,##0_-;\-* #,##0_-;_-* &quot;-&quot;??_-;_-@_-"/>
    <numFmt numFmtId="203" formatCode="mmm\-yyyy"/>
    <numFmt numFmtId="204" formatCode="0.0"/>
    <numFmt numFmtId="205" formatCode="#,##0.00_ ;\-#,##0.00\ "/>
    <numFmt numFmtId="206" formatCode="#,##0_);\(#,##0.00\)"/>
    <numFmt numFmtId="207" formatCode="#,##0.0_);\(#,##0.000\)"/>
    <numFmt numFmtId="208" formatCode="#,##0.00_);\(#,##0.0000\)"/>
    <numFmt numFmtId="209" formatCode="&quot;&quot;#,##0.00_);\(&quot;&quot;#,##0.00\)"/>
    <numFmt numFmtId="210" formatCode="#,##0.00000000000"/>
    <numFmt numFmtId="211" formatCode="#,##0.0000000000"/>
    <numFmt numFmtId="212" formatCode="#,##0.000000000"/>
    <numFmt numFmtId="213" formatCode="#,##0.00000000"/>
    <numFmt numFmtId="214" formatCode="#,##0.0000000"/>
    <numFmt numFmtId="215" formatCode="#,##0.000000"/>
    <numFmt numFmtId="216" formatCode="#,##0.00000"/>
    <numFmt numFmtId="217" formatCode="#,##0.0000"/>
    <numFmt numFmtId="218" formatCode="#,##0.000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0.000"/>
    <numFmt numFmtId="223" formatCode="0.0000"/>
    <numFmt numFmtId="224" formatCode="_(* #,##0.000_);_(* \(#,##0.000\);_(* &quot;-&quot;??_);_(@_)"/>
    <numFmt numFmtId="225" formatCode="_(* #,##0.0_);_(* \(#,##0.0\);_(* &quot;-&quot;??_);_(@_)"/>
    <numFmt numFmtId="226" formatCode="_(* #,##0_);_(* \(#,##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5"/>
      <name val="CordiaUPC"/>
      <family val="2"/>
    </font>
    <font>
      <sz val="15"/>
      <name val="CordiaUPC"/>
      <family val="2"/>
    </font>
    <font>
      <sz val="16"/>
      <name val="CordiaUPC"/>
      <family val="2"/>
    </font>
    <font>
      <b/>
      <sz val="16"/>
      <name val="CordiaUPC"/>
      <family val="2"/>
    </font>
    <font>
      <u val="single"/>
      <sz val="16"/>
      <name val="CordiaUPC"/>
      <family val="2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u val="single"/>
      <sz val="15"/>
      <name val="Cordia New"/>
      <family val="2"/>
    </font>
    <font>
      <sz val="14"/>
      <name val="CordiaUPC"/>
      <family val="2"/>
    </font>
    <font>
      <b/>
      <i/>
      <u val="single"/>
      <sz val="14"/>
      <name val="CordiaUPC"/>
      <family val="2"/>
    </font>
    <font>
      <b/>
      <i/>
      <sz val="14"/>
      <name val="CordiaUPC"/>
      <family val="2"/>
    </font>
    <font>
      <b/>
      <sz val="14"/>
      <name val="Cordia New"/>
      <family val="0"/>
    </font>
    <font>
      <i/>
      <u val="single"/>
      <sz val="14"/>
      <name val="CordiaUPC"/>
      <family val="2"/>
    </font>
    <font>
      <i/>
      <sz val="14"/>
      <name val="CordiaUPC"/>
      <family val="2"/>
    </font>
    <font>
      <b/>
      <i/>
      <sz val="14"/>
      <name val="Cordia New"/>
      <family val="0"/>
    </font>
    <font>
      <u val="single"/>
      <sz val="15"/>
      <color indexed="10"/>
      <name val="Cordia New"/>
      <family val="2"/>
    </font>
    <font>
      <sz val="15"/>
      <color indexed="10"/>
      <name val="Cordia New"/>
      <family val="2"/>
    </font>
    <font>
      <sz val="14"/>
      <color indexed="10"/>
      <name val="Cordia New"/>
      <family val="0"/>
    </font>
    <font>
      <sz val="10"/>
      <name val="Cordia New"/>
      <family val="2"/>
    </font>
    <font>
      <b/>
      <i/>
      <u val="single"/>
      <sz val="14"/>
      <color indexed="10"/>
      <name val="CordiaUPC"/>
      <family val="2"/>
    </font>
    <font>
      <b/>
      <i/>
      <sz val="14"/>
      <color indexed="10"/>
      <name val="CordiaUPC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/>
    </xf>
    <xf numFmtId="43" fontId="3" fillId="0" borderId="2" xfId="17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3" xfId="17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1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192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43" fontId="4" fillId="0" borderId="4" xfId="17" applyFont="1" applyBorder="1" applyAlignment="1">
      <alignment/>
    </xf>
    <xf numFmtId="43" fontId="4" fillId="0" borderId="2" xfId="17" applyFont="1" applyBorder="1" applyAlignment="1">
      <alignment/>
    </xf>
    <xf numFmtId="43" fontId="4" fillId="0" borderId="3" xfId="17" applyFont="1" applyBorder="1" applyAlignment="1">
      <alignment/>
    </xf>
    <xf numFmtId="43" fontId="4" fillId="0" borderId="8" xfId="17" applyFont="1" applyBorder="1" applyAlignment="1">
      <alignment/>
    </xf>
    <xf numFmtId="43" fontId="4" fillId="0" borderId="0" xfId="17" applyFont="1" applyAlignment="1">
      <alignment/>
    </xf>
    <xf numFmtId="43" fontId="4" fillId="0" borderId="9" xfId="17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 shrinkToFit="1"/>
    </xf>
    <xf numFmtId="0" fontId="9" fillId="0" borderId="0" xfId="23" applyFont="1" applyFill="1">
      <alignment/>
      <protection/>
    </xf>
    <xf numFmtId="0" fontId="12" fillId="0" borderId="0" xfId="23" applyFont="1" applyAlignment="1">
      <alignment horizontal="left"/>
      <protection/>
    </xf>
    <xf numFmtId="0" fontId="11" fillId="0" borderId="0" xfId="23" applyFont="1">
      <alignment/>
      <protection/>
    </xf>
    <xf numFmtId="0" fontId="13" fillId="0" borderId="0" xfId="23" applyFont="1" applyFill="1" applyAlignment="1">
      <alignment horizontal="center"/>
      <protection/>
    </xf>
    <xf numFmtId="0" fontId="13" fillId="0" borderId="11" xfId="23" applyFont="1" applyFill="1" applyBorder="1" applyAlignment="1">
      <alignment horizontal="center"/>
      <protection/>
    </xf>
    <xf numFmtId="0" fontId="13" fillId="0" borderId="9" xfId="23" applyFont="1" applyFill="1" applyBorder="1" applyAlignment="1">
      <alignment horizontal="center"/>
      <protection/>
    </xf>
    <xf numFmtId="0" fontId="14" fillId="0" borderId="6" xfId="23" applyFont="1" applyFill="1" applyBorder="1">
      <alignment/>
      <protection/>
    </xf>
    <xf numFmtId="0" fontId="15" fillId="0" borderId="12" xfId="23" applyFont="1" applyFill="1" applyBorder="1">
      <alignment/>
      <protection/>
    </xf>
    <xf numFmtId="194" fontId="15" fillId="0" borderId="11" xfId="23" applyNumberFormat="1" applyFont="1" applyFill="1" applyBorder="1">
      <alignment/>
      <protection/>
    </xf>
    <xf numFmtId="49" fontId="15" fillId="0" borderId="11" xfId="23" applyNumberFormat="1" applyFont="1" applyFill="1" applyBorder="1" applyAlignment="1">
      <alignment horizontal="center"/>
      <protection/>
    </xf>
    <xf numFmtId="0" fontId="16" fillId="0" borderId="0" xfId="23" applyFont="1" applyFill="1">
      <alignment/>
      <protection/>
    </xf>
    <xf numFmtId="0" fontId="17" fillId="0" borderId="5" xfId="23" applyFont="1" applyFill="1" applyBorder="1">
      <alignment/>
      <protection/>
    </xf>
    <xf numFmtId="0" fontId="18" fillId="0" borderId="13" xfId="23" applyFont="1" applyFill="1" applyBorder="1">
      <alignment/>
      <protection/>
    </xf>
    <xf numFmtId="194" fontId="18" fillId="0" borderId="8" xfId="19" applyFont="1" applyFill="1" applyBorder="1" applyAlignment="1">
      <alignment/>
    </xf>
    <xf numFmtId="49" fontId="18" fillId="0" borderId="8" xfId="23" applyNumberFormat="1" applyFont="1" applyFill="1" applyBorder="1" applyAlignment="1">
      <alignment horizontal="center"/>
      <protection/>
    </xf>
    <xf numFmtId="194" fontId="9" fillId="0" borderId="0" xfId="23" applyNumberFormat="1" applyFont="1" applyFill="1">
      <alignment/>
      <protection/>
    </xf>
    <xf numFmtId="0" fontId="13" fillId="0" borderId="5" xfId="23" applyFont="1" applyFill="1" applyBorder="1">
      <alignment/>
      <protection/>
    </xf>
    <xf numFmtId="0" fontId="13" fillId="0" borderId="13" xfId="23" applyFont="1" applyFill="1" applyBorder="1">
      <alignment/>
      <protection/>
    </xf>
    <xf numFmtId="194" fontId="13" fillId="0" borderId="2" xfId="19" applyFont="1" applyFill="1" applyBorder="1" applyAlignment="1">
      <alignment/>
    </xf>
    <xf numFmtId="49" fontId="13" fillId="0" borderId="2" xfId="23" applyNumberFormat="1" applyFont="1" applyFill="1" applyBorder="1" applyAlignment="1">
      <alignment horizontal="center"/>
      <protection/>
    </xf>
    <xf numFmtId="194" fontId="13" fillId="0" borderId="2" xfId="19" applyFont="1" applyFill="1" applyBorder="1" applyAlignment="1">
      <alignment/>
    </xf>
    <xf numFmtId="0" fontId="13" fillId="0" borderId="0" xfId="23" applyFont="1" applyFill="1" applyBorder="1">
      <alignment/>
      <protection/>
    </xf>
    <xf numFmtId="0" fontId="17" fillId="0" borderId="5" xfId="23" applyFont="1" applyFill="1" applyBorder="1" applyAlignment="1">
      <alignment horizontal="left"/>
      <protection/>
    </xf>
    <xf numFmtId="0" fontId="18" fillId="0" borderId="0" xfId="23" applyFont="1" applyFill="1" applyBorder="1">
      <alignment/>
      <protection/>
    </xf>
    <xf numFmtId="194" fontId="18" fillId="0" borderId="8" xfId="19" applyFont="1" applyFill="1" applyBorder="1" applyAlignment="1">
      <alignment/>
    </xf>
    <xf numFmtId="194" fontId="18" fillId="0" borderId="8" xfId="19" applyFont="1" applyFill="1" applyBorder="1" applyAlignment="1">
      <alignment horizontal="center"/>
    </xf>
    <xf numFmtId="194" fontId="13" fillId="0" borderId="2" xfId="19" applyFont="1" applyFill="1" applyBorder="1" applyAlignment="1">
      <alignment horizontal="right"/>
    </xf>
    <xf numFmtId="194" fontId="13" fillId="0" borderId="2" xfId="19" applyFont="1" applyFill="1" applyBorder="1" applyAlignment="1">
      <alignment horizontal="center"/>
    </xf>
    <xf numFmtId="0" fontId="14" fillId="0" borderId="5" xfId="23" applyFont="1" applyFill="1" applyBorder="1">
      <alignment/>
      <protection/>
    </xf>
    <xf numFmtId="0" fontId="15" fillId="0" borderId="13" xfId="23" applyFont="1" applyFill="1" applyBorder="1">
      <alignment/>
      <protection/>
    </xf>
    <xf numFmtId="194" fontId="15" fillId="0" borderId="9" xfId="19" applyFont="1" applyFill="1" applyBorder="1" applyAlignment="1">
      <alignment/>
    </xf>
    <xf numFmtId="194" fontId="15" fillId="0" borderId="9" xfId="19" applyFont="1" applyFill="1" applyBorder="1" applyAlignment="1">
      <alignment horizontal="center"/>
    </xf>
    <xf numFmtId="0" fontId="14" fillId="0" borderId="2" xfId="23" applyFont="1" applyFill="1" applyBorder="1">
      <alignment/>
      <protection/>
    </xf>
    <xf numFmtId="0" fontId="19" fillId="0" borderId="0" xfId="23" applyFont="1" applyFill="1">
      <alignment/>
      <protection/>
    </xf>
    <xf numFmtId="194" fontId="15" fillId="0" borderId="8" xfId="19" applyFont="1" applyFill="1" applyBorder="1" applyAlignment="1">
      <alignment/>
    </xf>
    <xf numFmtId="49" fontId="15" fillId="0" borderId="8" xfId="23" applyNumberFormat="1" applyFont="1" applyFill="1" applyBorder="1" applyAlignment="1">
      <alignment horizontal="center"/>
      <protection/>
    </xf>
    <xf numFmtId="194" fontId="15" fillId="0" borderId="8" xfId="19" applyFont="1" applyFill="1" applyBorder="1" applyAlignment="1">
      <alignment/>
    </xf>
    <xf numFmtId="194" fontId="9" fillId="0" borderId="0" xfId="19" applyFont="1" applyFill="1" applyAlignment="1">
      <alignment/>
    </xf>
    <xf numFmtId="0" fontId="20" fillId="0" borderId="0" xfId="23" applyFont="1" applyAlignment="1">
      <alignment horizontal="left"/>
      <protection/>
    </xf>
    <xf numFmtId="0" fontId="11" fillId="0" borderId="14" xfId="23" applyFont="1" applyBorder="1" applyAlignment="1">
      <alignment horizontal="center"/>
      <protection/>
    </xf>
    <xf numFmtId="0" fontId="11" fillId="0" borderId="8" xfId="23" applyFont="1" applyBorder="1" applyAlignment="1">
      <alignment horizontal="center"/>
      <protection/>
    </xf>
    <xf numFmtId="0" fontId="11" fillId="0" borderId="5" xfId="23" applyFont="1" applyBorder="1">
      <alignment/>
      <protection/>
    </xf>
    <xf numFmtId="194" fontId="11" fillId="0" borderId="2" xfId="19" applyFont="1" applyBorder="1" applyAlignment="1">
      <alignment/>
    </xf>
    <xf numFmtId="194" fontId="11" fillId="0" borderId="0" xfId="23" applyNumberFormat="1" applyFont="1">
      <alignment/>
      <protection/>
    </xf>
    <xf numFmtId="0" fontId="11" fillId="0" borderId="15" xfId="23" applyFont="1" applyBorder="1">
      <alignment/>
      <protection/>
    </xf>
    <xf numFmtId="194" fontId="11" fillId="0" borderId="3" xfId="19" applyFont="1" applyBorder="1" applyAlignment="1">
      <alignment/>
    </xf>
    <xf numFmtId="0" fontId="21" fillId="0" borderId="0" xfId="23" applyFont="1">
      <alignment/>
      <protection/>
    </xf>
    <xf numFmtId="194" fontId="11" fillId="0" borderId="8" xfId="19" applyFont="1" applyBorder="1" applyAlignment="1">
      <alignment horizontal="center"/>
    </xf>
    <xf numFmtId="194" fontId="11" fillId="0" borderId="11" xfId="19" applyFont="1" applyBorder="1" applyAlignment="1">
      <alignment/>
    </xf>
    <xf numFmtId="0" fontId="9" fillId="0" borderId="0" xfId="23">
      <alignment/>
      <protection/>
    </xf>
    <xf numFmtId="0" fontId="12" fillId="0" borderId="0" xfId="23" applyFont="1" applyAlignment="1">
      <alignment/>
      <protection/>
    </xf>
    <xf numFmtId="0" fontId="11" fillId="0" borderId="0" xfId="23" applyFont="1" applyAlignment="1">
      <alignment/>
      <protection/>
    </xf>
    <xf numFmtId="0" fontId="9" fillId="0" borderId="11" xfId="23" applyBorder="1" applyAlignment="1">
      <alignment horizontal="center" vertical="center" wrapText="1"/>
      <protection/>
    </xf>
    <xf numFmtId="0" fontId="9" fillId="0" borderId="0" xfId="23" applyBorder="1" applyAlignment="1">
      <alignment horizontal="left" vertical="center" wrapText="1"/>
      <protection/>
    </xf>
    <xf numFmtId="194" fontId="9" fillId="0" borderId="2" xfId="19" applyBorder="1" applyAlignment="1">
      <alignment horizontal="center" vertical="center" wrapText="1"/>
    </xf>
    <xf numFmtId="0" fontId="9" fillId="0" borderId="2" xfId="23" applyBorder="1" applyAlignment="1">
      <alignment horizontal="center" vertical="center" wrapText="1"/>
      <protection/>
    </xf>
    <xf numFmtId="194" fontId="9" fillId="0" borderId="2" xfId="19" applyFont="1" applyFill="1" applyBorder="1" applyAlignment="1">
      <alignment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194" fontId="9" fillId="0" borderId="3" xfId="19" applyFont="1" applyFill="1" applyBorder="1" applyAlignment="1">
      <alignment/>
    </xf>
    <xf numFmtId="0" fontId="22" fillId="0" borderId="0" xfId="23" applyFont="1">
      <alignment/>
      <protection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6" xfId="0" applyNumberFormat="1" applyFont="1" applyBorder="1" applyAlignment="1">
      <alignment horizontal="center" vertical="center"/>
    </xf>
    <xf numFmtId="0" fontId="11" fillId="0" borderId="14" xfId="23" applyFont="1" applyBorder="1" applyAlignment="1">
      <alignment/>
      <protection/>
    </xf>
    <xf numFmtId="43" fontId="9" fillId="0" borderId="0" xfId="17" applyFont="1" applyFill="1" applyAlignment="1">
      <alignment/>
    </xf>
    <xf numFmtId="0" fontId="22" fillId="0" borderId="0" xfId="23" applyFont="1" applyFill="1">
      <alignment/>
      <protection/>
    </xf>
    <xf numFmtId="0" fontId="24" fillId="2" borderId="14" xfId="23" applyFont="1" applyFill="1" applyBorder="1">
      <alignment/>
      <protection/>
    </xf>
    <xf numFmtId="0" fontId="25" fillId="2" borderId="20" xfId="23" applyFont="1" applyFill="1" applyBorder="1">
      <alignment/>
      <protection/>
    </xf>
    <xf numFmtId="194" fontId="25" fillId="2" borderId="8" xfId="19" applyFont="1" applyFill="1" applyBorder="1" applyAlignment="1">
      <alignment/>
    </xf>
    <xf numFmtId="49" fontId="25" fillId="2" borderId="8" xfId="23" applyNumberFormat="1" applyFont="1" applyFill="1" applyBorder="1" applyAlignment="1">
      <alignment horizontal="center"/>
      <protection/>
    </xf>
    <xf numFmtId="194" fontId="25" fillId="2" borderId="8" xfId="19" applyFont="1" applyFill="1" applyBorder="1" applyAlignment="1">
      <alignment/>
    </xf>
    <xf numFmtId="0" fontId="9" fillId="0" borderId="0" xfId="23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shrinkToFit="1"/>
    </xf>
    <xf numFmtId="194" fontId="3" fillId="0" borderId="0" xfId="0" applyNumberFormat="1" applyFont="1" applyAlignment="1">
      <alignment/>
    </xf>
    <xf numFmtId="0" fontId="24" fillId="3" borderId="14" xfId="23" applyFont="1" applyFill="1" applyBorder="1">
      <alignment/>
      <protection/>
    </xf>
    <xf numFmtId="0" fontId="25" fillId="3" borderId="20" xfId="23" applyFont="1" applyFill="1" applyBorder="1">
      <alignment/>
      <protection/>
    </xf>
    <xf numFmtId="194" fontId="25" fillId="3" borderId="8" xfId="19" applyFont="1" applyFill="1" applyBorder="1" applyAlignment="1">
      <alignment/>
    </xf>
    <xf numFmtId="49" fontId="25" fillId="3" borderId="8" xfId="23" applyNumberFormat="1" applyFont="1" applyFill="1" applyBorder="1" applyAlignment="1">
      <alignment horizontal="center"/>
      <protection/>
    </xf>
    <xf numFmtId="194" fontId="25" fillId="3" borderId="8" xfId="19" applyFont="1" applyFill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43" fontId="5" fillId="0" borderId="0" xfId="17" applyFont="1" applyAlignment="1">
      <alignment/>
    </xf>
    <xf numFmtId="0" fontId="5" fillId="0" borderId="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3" fillId="0" borderId="0" xfId="0" applyNumberFormat="1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11" xfId="23" applyFont="1" applyFill="1" applyBorder="1" applyAlignment="1">
      <alignment horizontal="center" vertical="center"/>
      <protection/>
    </xf>
    <xf numFmtId="0" fontId="9" fillId="0" borderId="9" xfId="23" applyFont="1" applyFill="1" applyBorder="1" applyAlignment="1">
      <alignment horizontal="center" vertical="center"/>
      <protection/>
    </xf>
    <xf numFmtId="0" fontId="11" fillId="0" borderId="0" xfId="23" applyFont="1" applyAlignment="1">
      <alignment horizontal="center"/>
      <protection/>
    </xf>
    <xf numFmtId="0" fontId="13" fillId="0" borderId="6" xfId="23" applyFont="1" applyFill="1" applyBorder="1" applyAlignment="1">
      <alignment horizontal="center" vertical="center"/>
      <protection/>
    </xf>
    <xf numFmtId="0" fontId="13" fillId="0" borderId="12" xfId="23" applyFont="1" applyFill="1" applyBorder="1" applyAlignment="1">
      <alignment horizontal="center" vertical="center"/>
      <protection/>
    </xf>
    <xf numFmtId="0" fontId="9" fillId="0" borderId="15" xfId="23" applyFont="1" applyFill="1" applyBorder="1" applyAlignment="1">
      <alignment horizontal="center" vertical="center"/>
      <protection/>
    </xf>
    <xf numFmtId="0" fontId="9" fillId="0" borderId="21" xfId="23" applyFont="1" applyFill="1" applyBorder="1" applyAlignment="1">
      <alignment horizontal="center" vertical="center"/>
      <protection/>
    </xf>
    <xf numFmtId="0" fontId="12" fillId="0" borderId="0" xfId="23" applyFont="1" applyAlignment="1">
      <alignment horizontal="center"/>
      <protection/>
    </xf>
    <xf numFmtId="0" fontId="9" fillId="0" borderId="14" xfId="23" applyFont="1" applyFill="1" applyBorder="1" applyAlignment="1">
      <alignment horizontal="center"/>
      <protection/>
    </xf>
    <xf numFmtId="0" fontId="9" fillId="0" borderId="26" xfId="23" applyFont="1" applyFill="1" applyBorder="1" applyAlignment="1">
      <alignment horizontal="center"/>
      <protection/>
    </xf>
    <xf numFmtId="0" fontId="11" fillId="0" borderId="8" xfId="23" applyFont="1" applyBorder="1" applyAlignment="1">
      <alignment horizontal="center" vertical="center" wrapText="1"/>
      <protection/>
    </xf>
    <xf numFmtId="0" fontId="9" fillId="0" borderId="8" xfId="23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43" fontId="4" fillId="0" borderId="0" xfId="17" applyFont="1" applyFill="1" applyAlignment="1">
      <alignment/>
    </xf>
    <xf numFmtId="194" fontId="4" fillId="0" borderId="0" xfId="0" applyNumberFormat="1" applyFont="1" applyFill="1" applyAlignment="1">
      <alignment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งบทดลอง ธ.ค.51" xfId="19"/>
    <cellStyle name="Currency" xfId="20"/>
    <cellStyle name="Currency [0]" xfId="21"/>
    <cellStyle name="Percent" xfId="22"/>
    <cellStyle name="ปกติ_งบทดลอง ธ.ค.5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0</xdr:rowOff>
    </xdr:from>
    <xdr:to>
      <xdr:col>0</xdr:col>
      <xdr:colOff>381000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110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4</xdr:row>
      <xdr:rowOff>0</xdr:rowOff>
    </xdr:from>
    <xdr:to>
      <xdr:col>1</xdr:col>
      <xdr:colOff>295275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11049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1057275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11049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428625</xdr:colOff>
      <xdr:row>13</xdr:row>
      <xdr:rowOff>0</xdr:rowOff>
    </xdr:from>
    <xdr:to>
      <xdr:col>0</xdr:col>
      <xdr:colOff>381000</xdr:colOff>
      <xdr:row>13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8625" y="359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13</xdr:row>
      <xdr:rowOff>0</xdr:rowOff>
    </xdr:from>
    <xdr:to>
      <xdr:col>1</xdr:col>
      <xdr:colOff>295275</xdr:colOff>
      <xdr:row>13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" y="35909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13</xdr:row>
      <xdr:rowOff>0</xdr:rowOff>
    </xdr:from>
    <xdr:to>
      <xdr:col>1</xdr:col>
      <xdr:colOff>1057275</xdr:colOff>
      <xdr:row>13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95325" y="35909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1104900</xdr:colOff>
      <xdr:row>4</xdr:row>
      <xdr:rowOff>0</xdr:rowOff>
    </xdr:from>
    <xdr:to>
      <xdr:col>1</xdr:col>
      <xdr:colOff>628650</xdr:colOff>
      <xdr:row>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33525" y="110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123825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2450" y="1104900"/>
          <a:ext cx="3009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562350" y="110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428625</xdr:colOff>
      <xdr:row>13</xdr:row>
      <xdr:rowOff>0</xdr:rowOff>
    </xdr:from>
    <xdr:to>
      <xdr:col>0</xdr:col>
      <xdr:colOff>381000</xdr:colOff>
      <xdr:row>13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8625" y="359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13</xdr:row>
      <xdr:rowOff>0</xdr:rowOff>
    </xdr:from>
    <xdr:to>
      <xdr:col>1</xdr:col>
      <xdr:colOff>295275</xdr:colOff>
      <xdr:row>13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3825" y="35909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13</xdr:row>
      <xdr:rowOff>0</xdr:rowOff>
    </xdr:from>
    <xdr:to>
      <xdr:col>1</xdr:col>
      <xdr:colOff>1057275</xdr:colOff>
      <xdr:row>13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95325" y="35909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1104900</xdr:colOff>
      <xdr:row>13</xdr:row>
      <xdr:rowOff>0</xdr:rowOff>
    </xdr:from>
    <xdr:to>
      <xdr:col>1</xdr:col>
      <xdr:colOff>628650</xdr:colOff>
      <xdr:row>13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33525" y="359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123825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52450" y="3590925"/>
          <a:ext cx="3009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562350" y="359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9.140625" style="2" customWidth="1"/>
    <col min="2" max="2" width="12.421875" style="2" customWidth="1"/>
    <col min="3" max="3" width="20.57421875" style="2" customWidth="1"/>
    <col min="4" max="4" width="19.00390625" style="2" customWidth="1"/>
    <col min="5" max="16384" width="9.140625" style="2" customWidth="1"/>
  </cols>
  <sheetData>
    <row r="1" spans="1:4" ht="23.25">
      <c r="A1" s="132" t="s">
        <v>0</v>
      </c>
      <c r="B1" s="132"/>
      <c r="C1" s="132"/>
      <c r="D1" s="132"/>
    </row>
    <row r="2" spans="1:4" ht="23.25">
      <c r="A2" s="132" t="s">
        <v>1</v>
      </c>
      <c r="B2" s="132"/>
      <c r="C2" s="132"/>
      <c r="D2" s="132"/>
    </row>
    <row r="3" spans="1:4" ht="23.25">
      <c r="A3" s="132" t="s">
        <v>183</v>
      </c>
      <c r="B3" s="132"/>
      <c r="C3" s="132"/>
      <c r="D3" s="132"/>
    </row>
    <row r="4" spans="1:4" ht="24" thickBot="1">
      <c r="A4" s="1"/>
      <c r="B4" s="1"/>
      <c r="C4" s="1"/>
      <c r="D4" s="1"/>
    </row>
    <row r="5" spans="1:4" ht="34.5" customHeight="1" thickBot="1" thickTop="1">
      <c r="A5" s="31" t="s">
        <v>2</v>
      </c>
      <c r="B5" s="31" t="s">
        <v>3</v>
      </c>
      <c r="C5" s="3" t="s">
        <v>4</v>
      </c>
      <c r="D5" s="31" t="s">
        <v>5</v>
      </c>
    </row>
    <row r="6" spans="1:4" ht="24" thickTop="1">
      <c r="A6" s="7" t="s">
        <v>6</v>
      </c>
      <c r="B6" s="4" t="s">
        <v>7</v>
      </c>
      <c r="C6" s="5">
        <v>0</v>
      </c>
      <c r="D6" s="5"/>
    </row>
    <row r="7" spans="1:4" ht="23.25">
      <c r="A7" s="7" t="s">
        <v>8</v>
      </c>
      <c r="B7" s="4" t="s">
        <v>9</v>
      </c>
      <c r="C7" s="5">
        <f>2196112.93+3000</f>
        <v>2199112.93</v>
      </c>
      <c r="D7" s="5"/>
    </row>
    <row r="8" spans="1:4" ht="23.25">
      <c r="A8" s="7" t="s">
        <v>10</v>
      </c>
      <c r="B8" s="4" t="s">
        <v>9</v>
      </c>
      <c r="C8" s="5">
        <v>343821.58</v>
      </c>
      <c r="D8" s="5"/>
    </row>
    <row r="9" spans="1:4" ht="23.25">
      <c r="A9" s="7" t="s">
        <v>11</v>
      </c>
      <c r="B9" s="4" t="s">
        <v>9</v>
      </c>
      <c r="C9" s="5">
        <v>1548.16</v>
      </c>
      <c r="D9" s="5"/>
    </row>
    <row r="10" spans="1:4" ht="23.25">
      <c r="A10" s="7" t="s">
        <v>12</v>
      </c>
      <c r="B10" s="4" t="s">
        <v>13</v>
      </c>
      <c r="C10" s="5">
        <v>2396893.53</v>
      </c>
      <c r="D10" s="5"/>
    </row>
    <row r="11" spans="1:4" ht="23.25">
      <c r="A11" s="7" t="s">
        <v>14</v>
      </c>
      <c r="B11" s="4" t="s">
        <v>15</v>
      </c>
      <c r="C11" s="5">
        <v>0</v>
      </c>
      <c r="D11" s="5"/>
    </row>
    <row r="12" spans="1:4" ht="23.25">
      <c r="A12" s="7" t="s">
        <v>108</v>
      </c>
      <c r="B12" s="4" t="s">
        <v>9</v>
      </c>
      <c r="C12" s="5">
        <v>2006185.59</v>
      </c>
      <c r="D12" s="5"/>
    </row>
    <row r="13" spans="1:4" ht="23.25">
      <c r="A13" s="7" t="s">
        <v>16</v>
      </c>
      <c r="B13" s="4" t="s">
        <v>17</v>
      </c>
      <c r="C13" s="5">
        <v>0</v>
      </c>
      <c r="D13" s="5"/>
    </row>
    <row r="14" spans="1:4" ht="23.25">
      <c r="A14" s="7" t="s">
        <v>18</v>
      </c>
      <c r="B14" s="6"/>
      <c r="C14" s="5">
        <v>83022.96</v>
      </c>
      <c r="D14" s="5"/>
    </row>
    <row r="15" spans="1:4" ht="23.25">
      <c r="A15" s="7" t="s">
        <v>107</v>
      </c>
      <c r="B15" s="6"/>
      <c r="C15" s="5">
        <v>1021740</v>
      </c>
      <c r="D15" s="5"/>
    </row>
    <row r="16" spans="1:4" ht="23.25">
      <c r="A16" s="7" t="s">
        <v>101</v>
      </c>
      <c r="B16" s="6"/>
      <c r="C16" s="5">
        <v>47104</v>
      </c>
      <c r="D16" s="5"/>
    </row>
    <row r="17" spans="1:4" ht="23.25">
      <c r="A17" s="7" t="s">
        <v>106</v>
      </c>
      <c r="B17" s="6"/>
      <c r="C17" s="5">
        <v>1180000</v>
      </c>
      <c r="D17" s="5"/>
    </row>
    <row r="18" spans="1:4" ht="23.25">
      <c r="A18" s="7" t="s">
        <v>19</v>
      </c>
      <c r="B18" s="4" t="s">
        <v>20</v>
      </c>
      <c r="C18" s="5">
        <f>+'รับ-จ่ายเงินสด'!B40</f>
        <v>3531235</v>
      </c>
      <c r="D18" s="5"/>
    </row>
    <row r="19" spans="1:4" ht="23.25">
      <c r="A19" s="7" t="s">
        <v>21</v>
      </c>
      <c r="B19" s="4" t="s">
        <v>22</v>
      </c>
      <c r="C19" s="5">
        <f>+'รับ-จ่ายเงินสด'!B41</f>
        <v>2052296</v>
      </c>
      <c r="D19" s="5"/>
    </row>
    <row r="20" spans="1:4" ht="23.25">
      <c r="A20" s="7" t="s">
        <v>23</v>
      </c>
      <c r="B20" s="4" t="s">
        <v>24</v>
      </c>
      <c r="C20" s="5">
        <f>+'รับ-จ่ายเงินสด'!B42</f>
        <v>361620</v>
      </c>
      <c r="D20" s="5"/>
    </row>
    <row r="21" spans="1:4" ht="23.25">
      <c r="A21" s="7" t="s">
        <v>25</v>
      </c>
      <c r="B21" s="4" t="s">
        <v>26</v>
      </c>
      <c r="C21" s="5">
        <f>+'รับ-จ่ายเงินสด'!B43</f>
        <v>599040</v>
      </c>
      <c r="D21" s="5"/>
    </row>
    <row r="22" spans="1:4" ht="23.25">
      <c r="A22" s="7" t="s">
        <v>27</v>
      </c>
      <c r="B22" s="4" t="s">
        <v>28</v>
      </c>
      <c r="C22" s="5">
        <f>+'รับ-จ่ายเงินสด'!B44</f>
        <v>1951495</v>
      </c>
      <c r="D22" s="5"/>
    </row>
    <row r="23" spans="1:4" ht="23.25">
      <c r="A23" s="7" t="s">
        <v>29</v>
      </c>
      <c r="B23" s="4" t="s">
        <v>30</v>
      </c>
      <c r="C23" s="5">
        <f>+'รับ-จ่ายเงินสด'!B45</f>
        <v>2851503.23</v>
      </c>
      <c r="D23" s="5"/>
    </row>
    <row r="24" spans="1:4" ht="23.25">
      <c r="A24" s="7" t="s">
        <v>31</v>
      </c>
      <c r="B24" s="4" t="s">
        <v>32</v>
      </c>
      <c r="C24" s="5">
        <f>+'รับ-จ่ายเงินสด'!B46</f>
        <v>1501540.32</v>
      </c>
      <c r="D24" s="5"/>
    </row>
    <row r="25" spans="1:4" ht="23.25">
      <c r="A25" s="7" t="s">
        <v>33</v>
      </c>
      <c r="B25" s="4" t="s">
        <v>34</v>
      </c>
      <c r="C25" s="5">
        <f>+'รับ-จ่ายเงินสด'!B47</f>
        <v>357017.68</v>
      </c>
      <c r="D25" s="5"/>
    </row>
    <row r="26" spans="1:4" ht="23.25">
      <c r="A26" s="7" t="s">
        <v>35</v>
      </c>
      <c r="B26" s="4" t="s">
        <v>36</v>
      </c>
      <c r="C26" s="5">
        <f>+'รับ-จ่ายเงินสด'!B48</f>
        <v>1841540</v>
      </c>
      <c r="D26" s="5"/>
    </row>
    <row r="27" spans="1:4" ht="23.25">
      <c r="A27" s="7" t="s">
        <v>37</v>
      </c>
      <c r="B27" s="4" t="s">
        <v>38</v>
      </c>
      <c r="C27" s="5">
        <f>+'รับ-จ่ายเงินสด'!B49</f>
        <v>531600</v>
      </c>
      <c r="D27" s="5"/>
    </row>
    <row r="28" spans="1:4" ht="23.25">
      <c r="A28" s="7" t="s">
        <v>39</v>
      </c>
      <c r="B28" s="4" t="s">
        <v>40</v>
      </c>
      <c r="C28" s="5">
        <f>+'รับ-จ่ายเงินสด'!B50</f>
        <v>836250</v>
      </c>
      <c r="D28" s="5"/>
    </row>
    <row r="29" spans="1:4" ht="23.25">
      <c r="A29" s="7" t="s">
        <v>104</v>
      </c>
      <c r="B29" s="4">
        <v>550</v>
      </c>
      <c r="C29" s="5">
        <f>+'รับ-จ่ายเงินสด'!B51</f>
        <v>0</v>
      </c>
      <c r="D29" s="5"/>
    </row>
    <row r="30" spans="1:4" ht="23.25">
      <c r="A30" s="7" t="s">
        <v>102</v>
      </c>
      <c r="B30" s="4"/>
      <c r="C30" s="5">
        <v>2696798</v>
      </c>
      <c r="D30" s="5"/>
    </row>
    <row r="31" spans="1:4" ht="23.25">
      <c r="A31" s="7" t="s">
        <v>111</v>
      </c>
      <c r="B31" s="4" t="s">
        <v>42</v>
      </c>
      <c r="C31" s="5"/>
      <c r="D31" s="5">
        <f>+'รับ-จ่ายเงินสด'!B18</f>
        <v>21898064.78</v>
      </c>
    </row>
    <row r="32" spans="1:4" ht="23.25">
      <c r="A32" s="7" t="s">
        <v>69</v>
      </c>
      <c r="B32" s="4" t="s">
        <v>43</v>
      </c>
      <c r="C32" s="5"/>
      <c r="D32" s="5">
        <f>+'หมายเหตุ2 '!E14</f>
        <v>789955.15</v>
      </c>
    </row>
    <row r="33" spans="1:4" ht="23.25">
      <c r="A33" s="7" t="s">
        <v>112</v>
      </c>
      <c r="B33" s="4" t="s">
        <v>44</v>
      </c>
      <c r="C33" s="5"/>
      <c r="D33" s="5">
        <v>2304793.13</v>
      </c>
    </row>
    <row r="34" spans="1:4" ht="23.25">
      <c r="A34" s="7" t="s">
        <v>75</v>
      </c>
      <c r="B34" s="4" t="s">
        <v>45</v>
      </c>
      <c r="C34" s="5"/>
      <c r="D34" s="5">
        <v>629425.56</v>
      </c>
    </row>
    <row r="35" spans="1:4" ht="23.25">
      <c r="A35" s="7" t="s">
        <v>113</v>
      </c>
      <c r="B35" s="6"/>
      <c r="C35" s="5"/>
      <c r="D35" s="5">
        <v>105163.78</v>
      </c>
    </row>
    <row r="36" spans="1:4" ht="23.25">
      <c r="A36" s="7" t="s">
        <v>115</v>
      </c>
      <c r="B36" s="6"/>
      <c r="C36" s="5"/>
      <c r="D36" s="5">
        <v>1365561.58</v>
      </c>
    </row>
    <row r="37" spans="1:4" ht="23.25">
      <c r="A37" s="33" t="s">
        <v>114</v>
      </c>
      <c r="B37" s="6"/>
      <c r="C37" s="5"/>
      <c r="D37" s="5">
        <v>1200000</v>
      </c>
    </row>
    <row r="38" spans="1:4" ht="23.25">
      <c r="A38" s="34" t="s">
        <v>73</v>
      </c>
      <c r="B38" s="6"/>
      <c r="C38" s="5"/>
      <c r="D38" s="5">
        <v>98400</v>
      </c>
    </row>
    <row r="39" spans="1:4" ht="23.25">
      <c r="A39" s="7"/>
      <c r="B39" s="6"/>
      <c r="C39" s="5"/>
      <c r="D39" s="5"/>
    </row>
    <row r="40" spans="1:4" ht="24" thickBot="1">
      <c r="A40" s="32"/>
      <c r="B40" s="32"/>
      <c r="C40" s="8">
        <f>SUM(C6:C39)</f>
        <v>28391363.98</v>
      </c>
      <c r="D40" s="8">
        <f>SUM(D6:D39)</f>
        <v>28391363.979999997</v>
      </c>
    </row>
    <row r="41" ht="24" thickTop="1">
      <c r="D41" s="117"/>
    </row>
    <row r="42" ht="23.25">
      <c r="A42" s="2" t="s">
        <v>156</v>
      </c>
    </row>
    <row r="43" ht="23.25">
      <c r="A43" s="2" t="s">
        <v>157</v>
      </c>
    </row>
    <row r="44" ht="23.25">
      <c r="A44" s="2" t="s">
        <v>158</v>
      </c>
    </row>
    <row r="46" ht="23.25">
      <c r="D46" s="129"/>
    </row>
  </sheetData>
  <mergeCells count="3">
    <mergeCell ref="A1:D1"/>
    <mergeCell ref="A2:D2"/>
    <mergeCell ref="A3:D3"/>
  </mergeCells>
  <printOptions/>
  <pageMargins left="1.15" right="0.75" top="0.68" bottom="0.55" header="0.38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73">
      <selection activeCell="C77" sqref="C77"/>
    </sheetView>
  </sheetViews>
  <sheetFormatPr defaultColWidth="9.140625" defaultRowHeight="12.75"/>
  <cols>
    <col min="1" max="2" width="16.7109375" style="10" customWidth="1"/>
    <col min="3" max="3" width="44.28125" style="10" customWidth="1"/>
    <col min="4" max="4" width="8.00390625" style="10" customWidth="1"/>
    <col min="5" max="5" width="18.57421875" style="10" customWidth="1"/>
    <col min="6" max="6" width="13.28125" style="10" customWidth="1"/>
    <col min="7" max="7" width="3.7109375" style="10" customWidth="1"/>
    <col min="8" max="8" width="9.140625" style="10" customWidth="1"/>
    <col min="9" max="9" width="9.00390625" style="10" customWidth="1"/>
    <col min="10" max="16384" width="9.140625" style="10" customWidth="1"/>
  </cols>
  <sheetData>
    <row r="1" spans="1:5" ht="24">
      <c r="A1" s="133" t="s">
        <v>46</v>
      </c>
      <c r="B1" s="134"/>
      <c r="C1" s="134"/>
      <c r="D1" s="135" t="s">
        <v>110</v>
      </c>
      <c r="E1" s="135"/>
    </row>
    <row r="2" spans="1:5" ht="24">
      <c r="A2" s="98" t="s">
        <v>47</v>
      </c>
      <c r="B2" s="97"/>
      <c r="C2" s="97"/>
      <c r="D2" s="97"/>
      <c r="E2" s="97"/>
    </row>
    <row r="3" spans="1:6" ht="24">
      <c r="A3" s="136" t="s">
        <v>48</v>
      </c>
      <c r="B3" s="137"/>
      <c r="C3" s="137"/>
      <c r="D3" s="137"/>
      <c r="E3" s="137"/>
      <c r="F3" s="12"/>
    </row>
    <row r="4" spans="1:6" ht="24.75" thickBot="1">
      <c r="A4" s="99"/>
      <c r="B4" s="99"/>
      <c r="C4" s="99"/>
      <c r="D4" s="138" t="s">
        <v>184</v>
      </c>
      <c r="E4" s="138"/>
      <c r="F4" s="11"/>
    </row>
    <row r="5" spans="1:5" ht="24.75" customHeight="1">
      <c r="A5" s="139" t="s">
        <v>49</v>
      </c>
      <c r="B5" s="130"/>
      <c r="C5" s="142" t="s">
        <v>2</v>
      </c>
      <c r="D5" s="137" t="s">
        <v>3</v>
      </c>
      <c r="E5" s="100" t="s">
        <v>50</v>
      </c>
    </row>
    <row r="6" spans="1:5" ht="24.75" customHeight="1">
      <c r="A6" s="21" t="s">
        <v>51</v>
      </c>
      <c r="B6" s="21" t="s">
        <v>52</v>
      </c>
      <c r="C6" s="142"/>
      <c r="D6" s="137"/>
      <c r="E6" s="101" t="s">
        <v>52</v>
      </c>
    </row>
    <row r="7" spans="1:5" ht="24.75" customHeight="1" thickBot="1">
      <c r="A7" s="22" t="s">
        <v>53</v>
      </c>
      <c r="B7" s="22" t="s">
        <v>53</v>
      </c>
      <c r="C7" s="143"/>
      <c r="D7" s="145"/>
      <c r="E7" s="96" t="s">
        <v>53</v>
      </c>
    </row>
    <row r="8" spans="1:5" ht="24.75" thickTop="1">
      <c r="A8" s="25"/>
      <c r="B8" s="25">
        <v>9061602.4</v>
      </c>
      <c r="C8" s="9" t="s">
        <v>54</v>
      </c>
      <c r="D8" s="9"/>
      <c r="E8" s="25">
        <v>8713174</v>
      </c>
    </row>
    <row r="9" spans="1:5" ht="24">
      <c r="A9" s="26"/>
      <c r="B9" s="26"/>
      <c r="C9" s="15" t="s">
        <v>116</v>
      </c>
      <c r="D9" s="14"/>
      <c r="E9" s="26"/>
    </row>
    <row r="10" spans="1:5" ht="24">
      <c r="A10" s="26">
        <v>113600</v>
      </c>
      <c r="B10" s="26">
        <f>+'หมายเหตุ 1  '!D8</f>
        <v>113582.01999999999</v>
      </c>
      <c r="C10" s="14" t="s">
        <v>55</v>
      </c>
      <c r="D10" s="17" t="s">
        <v>56</v>
      </c>
      <c r="E10" s="26">
        <v>1005.26</v>
      </c>
    </row>
    <row r="11" spans="1:5" ht="24">
      <c r="A11" s="26">
        <v>64000</v>
      </c>
      <c r="B11" s="26">
        <f>+'หมายเหตุ 1  '!D14</f>
        <v>290364.9</v>
      </c>
      <c r="C11" s="14" t="s">
        <v>57</v>
      </c>
      <c r="D11" s="17" t="s">
        <v>58</v>
      </c>
      <c r="E11" s="26">
        <v>13657.9</v>
      </c>
    </row>
    <row r="12" spans="1:5" ht="24">
      <c r="A12" s="26">
        <v>275000</v>
      </c>
      <c r="B12" s="26">
        <f>+'หมายเหตุ 1  '!D22</f>
        <v>112969.56999999999</v>
      </c>
      <c r="C12" s="14" t="s">
        <v>59</v>
      </c>
      <c r="D12" s="17" t="s">
        <v>60</v>
      </c>
      <c r="E12" s="26">
        <f>12699.84-0.02</f>
        <v>12699.82</v>
      </c>
    </row>
    <row r="13" spans="1:5" ht="24">
      <c r="A13" s="26">
        <v>270000</v>
      </c>
      <c r="B13" s="26">
        <f>+'หมายเหตุ 1  '!D26</f>
        <v>248836</v>
      </c>
      <c r="C13" s="14" t="s">
        <v>61</v>
      </c>
      <c r="D13" s="17" t="s">
        <v>62</v>
      </c>
      <c r="E13" s="26">
        <v>23715</v>
      </c>
    </row>
    <row r="14" spans="1:5" ht="24">
      <c r="A14" s="26">
        <v>45000</v>
      </c>
      <c r="B14" s="26">
        <f>+'หมายเหตุ 1  '!D29</f>
        <v>105710</v>
      </c>
      <c r="C14" s="14" t="s">
        <v>63</v>
      </c>
      <c r="D14" s="17" t="s">
        <v>64</v>
      </c>
      <c r="E14" s="26">
        <v>13400</v>
      </c>
    </row>
    <row r="15" spans="1:5" ht="24">
      <c r="A15" s="26">
        <v>10911500</v>
      </c>
      <c r="B15" s="26">
        <f>+'หมายเหตุ 1  '!D34</f>
        <v>9386763.67</v>
      </c>
      <c r="C15" s="14" t="s">
        <v>65</v>
      </c>
      <c r="D15" s="17" t="s">
        <v>66</v>
      </c>
      <c r="E15" s="26">
        <v>473072.59</v>
      </c>
    </row>
    <row r="16" spans="1:5" ht="24">
      <c r="A16" s="26">
        <v>12400000</v>
      </c>
      <c r="B16" s="26">
        <f>+'หมายเหตุ 1  '!D47</f>
        <v>8907238.62</v>
      </c>
      <c r="C16" s="14" t="s">
        <v>67</v>
      </c>
      <c r="D16" s="17" t="s">
        <v>68</v>
      </c>
      <c r="E16" s="26">
        <v>0</v>
      </c>
    </row>
    <row r="17" spans="1:5" ht="24">
      <c r="A17" s="26">
        <v>0</v>
      </c>
      <c r="B17" s="26">
        <f>+'หมายเหตุ 1  '!D51</f>
        <v>2732600</v>
      </c>
      <c r="C17" s="14" t="s">
        <v>102</v>
      </c>
      <c r="D17" s="17"/>
      <c r="E17" s="26">
        <v>0</v>
      </c>
    </row>
    <row r="18" spans="1:5" ht="24.75" thickBot="1">
      <c r="A18" s="27">
        <f>SUM(A8:A17)</f>
        <v>24079100</v>
      </c>
      <c r="B18" s="27">
        <f>SUM(B10:B17)</f>
        <v>21898064.78</v>
      </c>
      <c r="C18" s="14"/>
      <c r="D18" s="17"/>
      <c r="E18" s="27">
        <f>SUM(E10:E17)</f>
        <v>537550.5700000001</v>
      </c>
    </row>
    <row r="19" spans="2:5" ht="24.75" thickTop="1">
      <c r="B19" s="26">
        <f>+'หมายเหตุ2 '!C25</f>
        <v>329039.23</v>
      </c>
      <c r="C19" s="14" t="s">
        <v>69</v>
      </c>
      <c r="D19" s="17" t="s">
        <v>43</v>
      </c>
      <c r="E19" s="26">
        <v>105927.02</v>
      </c>
    </row>
    <row r="20" spans="2:5" ht="24">
      <c r="B20" s="26">
        <v>44630</v>
      </c>
      <c r="C20" s="14" t="s">
        <v>176</v>
      </c>
      <c r="D20" s="17"/>
      <c r="E20" s="26">
        <v>0</v>
      </c>
    </row>
    <row r="21" spans="2:5" ht="24">
      <c r="B21" s="26">
        <v>0</v>
      </c>
      <c r="C21" s="14" t="s">
        <v>106</v>
      </c>
      <c r="D21" s="17"/>
      <c r="E21" s="26">
        <v>0</v>
      </c>
    </row>
    <row r="22" spans="2:5" ht="24">
      <c r="B22" s="26">
        <v>399022</v>
      </c>
      <c r="C22" s="14" t="s">
        <v>16</v>
      </c>
      <c r="D22" s="17" t="s">
        <v>17</v>
      </c>
      <c r="E22" s="26">
        <v>87710</v>
      </c>
    </row>
    <row r="23" spans="2:5" ht="24">
      <c r="B23" s="26">
        <v>1875300</v>
      </c>
      <c r="C23" s="14" t="s">
        <v>175</v>
      </c>
      <c r="D23" s="17"/>
      <c r="E23" s="26">
        <v>726000</v>
      </c>
    </row>
    <row r="24" spans="2:5" ht="24">
      <c r="B24" s="26">
        <v>2176.78</v>
      </c>
      <c r="C24" s="14" t="s">
        <v>70</v>
      </c>
      <c r="D24" s="17"/>
      <c r="E24" s="26">
        <v>0</v>
      </c>
    </row>
    <row r="25" spans="2:5" ht="24">
      <c r="B25" s="26">
        <v>66802.17</v>
      </c>
      <c r="C25" s="14" t="s">
        <v>75</v>
      </c>
      <c r="D25" s="17"/>
      <c r="E25" s="26">
        <v>0</v>
      </c>
    </row>
    <row r="26" spans="2:5" ht="24">
      <c r="B26" s="26"/>
      <c r="C26" s="14"/>
      <c r="D26" s="17"/>
      <c r="E26" s="26"/>
    </row>
    <row r="27" spans="2:5" ht="24">
      <c r="B27" s="26"/>
      <c r="C27" s="14"/>
      <c r="D27" s="17"/>
      <c r="E27" s="26"/>
    </row>
    <row r="28" spans="2:5" ht="24">
      <c r="B28" s="26"/>
      <c r="C28" s="16"/>
      <c r="D28" s="17"/>
      <c r="E28" s="26"/>
    </row>
    <row r="29" spans="2:5" ht="24">
      <c r="B29" s="26"/>
      <c r="C29" s="14"/>
      <c r="D29" s="17"/>
      <c r="E29" s="26"/>
    </row>
    <row r="30" spans="2:5" ht="24">
      <c r="B30" s="28">
        <f>SUM(B19:B29)</f>
        <v>2716970.1799999997</v>
      </c>
      <c r="C30" s="14"/>
      <c r="D30" s="18"/>
      <c r="E30" s="28">
        <f>SUM(E19:E29)</f>
        <v>919637.02</v>
      </c>
    </row>
    <row r="31" spans="2:5" ht="24">
      <c r="B31" s="26"/>
      <c r="C31" s="14"/>
      <c r="D31" s="18"/>
      <c r="E31" s="26"/>
    </row>
    <row r="32" spans="2:5" ht="24">
      <c r="B32" s="26"/>
      <c r="C32" s="14"/>
      <c r="D32" s="18"/>
      <c r="E32" s="26"/>
    </row>
    <row r="33" spans="2:5" s="123" customFormat="1" ht="24.75" thickBot="1">
      <c r="B33" s="27">
        <f>+B18+B30</f>
        <v>24615034.96</v>
      </c>
      <c r="C33" s="19" t="s">
        <v>71</v>
      </c>
      <c r="D33" s="124"/>
      <c r="E33" s="27">
        <f>+E18+E30</f>
        <v>1457187.59</v>
      </c>
    </row>
    <row r="34" ht="24.75" thickTop="1">
      <c r="E34" s="20"/>
    </row>
    <row r="35" ht="27.75" customHeight="1" thickBot="1">
      <c r="E35" s="20"/>
    </row>
    <row r="36" spans="1:5" ht="24.75" customHeight="1" thickTop="1">
      <c r="A36" s="131" t="s">
        <v>49</v>
      </c>
      <c r="B36" s="140"/>
      <c r="C36" s="141" t="s">
        <v>2</v>
      </c>
      <c r="D36" s="144" t="s">
        <v>3</v>
      </c>
      <c r="E36" s="102" t="s">
        <v>50</v>
      </c>
    </row>
    <row r="37" spans="1:5" ht="24.75" customHeight="1">
      <c r="A37" s="21" t="s">
        <v>51</v>
      </c>
      <c r="B37" s="21" t="s">
        <v>52</v>
      </c>
      <c r="C37" s="142"/>
      <c r="D37" s="137"/>
      <c r="E37" s="103" t="s">
        <v>52</v>
      </c>
    </row>
    <row r="38" spans="1:5" ht="24.75" customHeight="1" thickBot="1">
      <c r="A38" s="22" t="s">
        <v>53</v>
      </c>
      <c r="B38" s="22" t="s">
        <v>53</v>
      </c>
      <c r="C38" s="143"/>
      <c r="D38" s="145"/>
      <c r="E38" s="104" t="s">
        <v>53</v>
      </c>
    </row>
    <row r="39" spans="1:5" ht="24.75" thickTop="1">
      <c r="A39" s="9"/>
      <c r="B39" s="9"/>
      <c r="C39" s="23" t="s">
        <v>72</v>
      </c>
      <c r="D39" s="24"/>
      <c r="E39" s="13"/>
    </row>
    <row r="40" spans="1:5" ht="24">
      <c r="A40" s="26">
        <f>6409791-310600-10000-7000-90000</f>
        <v>5992191</v>
      </c>
      <c r="B40" s="26">
        <f>3534235-3000</f>
        <v>3531235</v>
      </c>
      <c r="C40" s="14" t="s">
        <v>19</v>
      </c>
      <c r="D40" s="17" t="s">
        <v>20</v>
      </c>
      <c r="E40" s="26">
        <f>192582-3000</f>
        <v>189582</v>
      </c>
    </row>
    <row r="41" spans="1:5" ht="24">
      <c r="A41" s="26">
        <f>2346600+7000</f>
        <v>2353600</v>
      </c>
      <c r="B41" s="26">
        <v>2052296</v>
      </c>
      <c r="C41" s="14" t="s">
        <v>21</v>
      </c>
      <c r="D41" s="17" t="s">
        <v>22</v>
      </c>
      <c r="E41" s="26">
        <v>191305</v>
      </c>
    </row>
    <row r="42" spans="1:5" ht="24">
      <c r="A42" s="26">
        <v>364980</v>
      </c>
      <c r="B42" s="26">
        <v>361620</v>
      </c>
      <c r="C42" s="14" t="s">
        <v>23</v>
      </c>
      <c r="D42" s="17" t="s">
        <v>24</v>
      </c>
      <c r="E42" s="26">
        <v>30400</v>
      </c>
    </row>
    <row r="43" spans="1:5" ht="24">
      <c r="A43" s="26">
        <f>810780+13000</f>
        <v>823780</v>
      </c>
      <c r="B43" s="26">
        <v>599040</v>
      </c>
      <c r="C43" s="14" t="s">
        <v>25</v>
      </c>
      <c r="D43" s="17" t="s">
        <v>26</v>
      </c>
      <c r="E43" s="26">
        <v>49920</v>
      </c>
    </row>
    <row r="44" spans="1:5" ht="24">
      <c r="A44" s="26">
        <f>2502040+10000</f>
        <v>2512040</v>
      </c>
      <c r="B44" s="26">
        <f>2034940-83445</f>
        <v>1951495</v>
      </c>
      <c r="C44" s="14" t="s">
        <v>27</v>
      </c>
      <c r="D44" s="17" t="s">
        <v>28</v>
      </c>
      <c r="E44" s="26">
        <f>224500-4785</f>
        <v>219715</v>
      </c>
    </row>
    <row r="45" spans="1:5" ht="24">
      <c r="A45" s="26">
        <f>3426000+50000+200000+50000</f>
        <v>3726000</v>
      </c>
      <c r="B45" s="26">
        <v>2851503.23</v>
      </c>
      <c r="C45" s="14" t="s">
        <v>29</v>
      </c>
      <c r="D45" s="17" t="s">
        <v>30</v>
      </c>
      <c r="E45" s="26">
        <v>175243</v>
      </c>
    </row>
    <row r="46" spans="1:5" ht="24">
      <c r="A46" s="26">
        <f>2679917-50000+20000+10000+40000</f>
        <v>2699917</v>
      </c>
      <c r="B46" s="26">
        <f>1502584.32-1044</f>
        <v>1501540.32</v>
      </c>
      <c r="C46" s="14" t="s">
        <v>31</v>
      </c>
      <c r="D46" s="17" t="s">
        <v>32</v>
      </c>
      <c r="E46" s="26">
        <v>88069.3</v>
      </c>
    </row>
    <row r="47" spans="1:5" ht="24">
      <c r="A47" s="26">
        <v>445000</v>
      </c>
      <c r="B47" s="26">
        <v>357017.68</v>
      </c>
      <c r="C47" s="14" t="s">
        <v>33</v>
      </c>
      <c r="D47" s="17" t="s">
        <v>34</v>
      </c>
      <c r="E47" s="26">
        <v>46043.7</v>
      </c>
    </row>
    <row r="48" spans="1:5" ht="24">
      <c r="A48" s="26">
        <f>1938890+67600</f>
        <v>2006490</v>
      </c>
      <c r="B48" s="26">
        <f>2022148-14810-165798</f>
        <v>1841540</v>
      </c>
      <c r="C48" s="14" t="s">
        <v>35</v>
      </c>
      <c r="D48" s="17" t="s">
        <v>36</v>
      </c>
      <c r="E48" s="26">
        <v>0</v>
      </c>
    </row>
    <row r="49" spans="1:5" ht="24">
      <c r="A49" s="26">
        <v>2060840</v>
      </c>
      <c r="B49" s="26">
        <v>531600</v>
      </c>
      <c r="C49" s="14" t="s">
        <v>37</v>
      </c>
      <c r="D49" s="17" t="s">
        <v>38</v>
      </c>
      <c r="E49" s="26">
        <v>38000</v>
      </c>
    </row>
    <row r="50" spans="1:5" ht="24">
      <c r="A50" s="26">
        <v>1044262</v>
      </c>
      <c r="B50" s="26">
        <v>836250</v>
      </c>
      <c r="C50" s="14" t="s">
        <v>39</v>
      </c>
      <c r="D50" s="17" t="s">
        <v>40</v>
      </c>
      <c r="E50" s="26">
        <v>223000</v>
      </c>
    </row>
    <row r="51" spans="1:5" ht="24">
      <c r="A51" s="26">
        <v>50000</v>
      </c>
      <c r="B51" s="26">
        <v>0</v>
      </c>
      <c r="C51" s="14" t="s">
        <v>105</v>
      </c>
      <c r="D51" s="17"/>
      <c r="E51" s="26">
        <v>0</v>
      </c>
    </row>
    <row r="52" spans="1:5" ht="24.75" thickBot="1">
      <c r="A52" s="27">
        <f>SUM(A40:A51)</f>
        <v>24079100</v>
      </c>
      <c r="B52" s="27">
        <f>SUM(B40:B50)</f>
        <v>16415137.23</v>
      </c>
      <c r="C52" s="14"/>
      <c r="D52" s="17"/>
      <c r="E52" s="27">
        <f>SUM(E40:E51)</f>
        <v>1251278</v>
      </c>
    </row>
    <row r="53" spans="1:5" ht="24.75" thickTop="1">
      <c r="A53" s="29"/>
      <c r="B53" s="26">
        <v>1289286</v>
      </c>
      <c r="C53" s="14" t="s">
        <v>73</v>
      </c>
      <c r="D53" s="17" t="s">
        <v>74</v>
      </c>
      <c r="E53" s="26">
        <v>0</v>
      </c>
    </row>
    <row r="54" spans="1:5" ht="24">
      <c r="A54" s="29"/>
      <c r="B54" s="26">
        <v>2547424</v>
      </c>
      <c r="C54" s="14" t="s">
        <v>109</v>
      </c>
      <c r="D54" s="17"/>
      <c r="E54" s="26">
        <v>0</v>
      </c>
    </row>
    <row r="55" spans="1:5" ht="24">
      <c r="A55" s="29"/>
      <c r="B55" s="26">
        <v>596000</v>
      </c>
      <c r="C55" s="14" t="s">
        <v>103</v>
      </c>
      <c r="D55" s="17"/>
      <c r="E55" s="26">
        <v>0</v>
      </c>
    </row>
    <row r="56" spans="1:5" ht="24">
      <c r="A56" s="29"/>
      <c r="B56" s="26">
        <v>39300</v>
      </c>
      <c r="C56" s="14" t="s">
        <v>177</v>
      </c>
      <c r="D56" s="17"/>
      <c r="E56" s="26">
        <v>0</v>
      </c>
    </row>
    <row r="57" spans="1:5" ht="24">
      <c r="A57" s="29"/>
      <c r="B57" s="26">
        <v>358350</v>
      </c>
      <c r="C57" s="14" t="s">
        <v>75</v>
      </c>
      <c r="D57" s="17" t="s">
        <v>45</v>
      </c>
      <c r="E57" s="26">
        <v>0</v>
      </c>
    </row>
    <row r="58" spans="1:5" ht="24">
      <c r="A58" s="29"/>
      <c r="B58" s="26">
        <f>+'หมายเหตุ2 '!D25</f>
        <v>551758.3400000001</v>
      </c>
      <c r="C58" s="14" t="s">
        <v>69</v>
      </c>
      <c r="D58" s="17" t="s">
        <v>43</v>
      </c>
      <c r="E58" s="26">
        <v>223471.8</v>
      </c>
    </row>
    <row r="59" spans="1:5" ht="24">
      <c r="A59" s="29"/>
      <c r="B59" s="26">
        <v>399022</v>
      </c>
      <c r="C59" s="14" t="s">
        <v>16</v>
      </c>
      <c r="D59" s="17" t="s">
        <v>17</v>
      </c>
      <c r="E59" s="26">
        <v>23752</v>
      </c>
    </row>
    <row r="60" spans="1:5" ht="24">
      <c r="A60" s="29"/>
      <c r="B60" s="26">
        <v>1836000</v>
      </c>
      <c r="C60" s="14" t="s">
        <v>175</v>
      </c>
      <c r="D60" s="17"/>
      <c r="E60" s="26">
        <v>726000</v>
      </c>
    </row>
    <row r="61" spans="1:5" ht="24">
      <c r="A61" s="29"/>
      <c r="B61" s="26">
        <v>2506000</v>
      </c>
      <c r="C61" s="14" t="s">
        <v>181</v>
      </c>
      <c r="D61" s="17"/>
      <c r="E61" s="26">
        <v>832500</v>
      </c>
    </row>
    <row r="62" spans="1:5" ht="24">
      <c r="A62" s="29"/>
      <c r="B62" s="26">
        <v>25000</v>
      </c>
      <c r="C62" s="14" t="s">
        <v>180</v>
      </c>
      <c r="D62" s="17"/>
      <c r="E62" s="26">
        <v>0</v>
      </c>
    </row>
    <row r="63" spans="1:5" ht="24">
      <c r="A63" s="29"/>
      <c r="B63" s="26">
        <v>165798</v>
      </c>
      <c r="C63" s="14" t="s">
        <v>189</v>
      </c>
      <c r="D63" s="17"/>
      <c r="E63" s="26">
        <v>165798</v>
      </c>
    </row>
    <row r="64" spans="1:5" ht="24">
      <c r="A64" s="29"/>
      <c r="B64" s="26"/>
      <c r="C64" s="14"/>
      <c r="D64" s="17"/>
      <c r="E64" s="26">
        <v>0</v>
      </c>
    </row>
    <row r="65" spans="1:5" ht="24">
      <c r="A65" s="29"/>
      <c r="B65" s="26"/>
      <c r="C65" s="14"/>
      <c r="D65" s="18"/>
      <c r="E65" s="26">
        <v>0</v>
      </c>
    </row>
    <row r="66" spans="1:5" s="123" customFormat="1" ht="24">
      <c r="A66" s="125"/>
      <c r="B66" s="28">
        <f>SUM(B53:B65)</f>
        <v>10313938.34</v>
      </c>
      <c r="C66" s="126"/>
      <c r="D66" s="127"/>
      <c r="E66" s="28">
        <f>SUM(E53:E65)</f>
        <v>1971521.8</v>
      </c>
    </row>
    <row r="67" spans="1:5" s="123" customFormat="1" ht="24">
      <c r="A67" s="125"/>
      <c r="B67" s="30">
        <f>+B52+B66</f>
        <v>26729075.57</v>
      </c>
      <c r="C67" s="19" t="s">
        <v>76</v>
      </c>
      <c r="D67" s="128"/>
      <c r="E67" s="30">
        <f>+E52+E66</f>
        <v>3222799.8</v>
      </c>
    </row>
    <row r="68" spans="1:5" ht="24">
      <c r="A68" s="29"/>
      <c r="B68" s="26">
        <f>+B33-B67</f>
        <v>-2114040.6099999994</v>
      </c>
      <c r="C68" s="115" t="s">
        <v>77</v>
      </c>
      <c r="D68" s="114"/>
      <c r="E68" s="26"/>
    </row>
    <row r="69" spans="1:5" ht="24">
      <c r="A69" s="29"/>
      <c r="B69" s="26"/>
      <c r="C69" s="116" t="s">
        <v>78</v>
      </c>
      <c r="D69" s="114"/>
      <c r="E69" s="26"/>
    </row>
    <row r="70" spans="1:5" ht="24">
      <c r="A70" s="29"/>
      <c r="B70" s="26"/>
      <c r="C70" s="115" t="s">
        <v>79</v>
      </c>
      <c r="D70" s="114"/>
      <c r="E70" s="26">
        <f>+E67-E33</f>
        <v>1765612.2099999997</v>
      </c>
    </row>
    <row r="71" spans="1:5" s="123" customFormat="1" ht="24.75" thickBot="1">
      <c r="A71" s="125"/>
      <c r="B71" s="27">
        <f>+B8+B68</f>
        <v>6947561.790000001</v>
      </c>
      <c r="C71" s="19" t="s">
        <v>80</v>
      </c>
      <c r="D71" s="128"/>
      <c r="E71" s="27">
        <f>+E8-E70</f>
        <v>6947561.79</v>
      </c>
    </row>
    <row r="72" ht="24.75" thickTop="1"/>
    <row r="73" ht="24">
      <c r="A73" s="2" t="s">
        <v>155</v>
      </c>
    </row>
    <row r="74" ht="24">
      <c r="A74" s="2" t="s">
        <v>159</v>
      </c>
    </row>
    <row r="75" ht="24">
      <c r="A75" s="2" t="s">
        <v>160</v>
      </c>
    </row>
    <row r="76" spans="1:5" ht="24">
      <c r="A76" s="158"/>
      <c r="B76" s="158"/>
      <c r="C76" s="158"/>
      <c r="D76" s="158"/>
      <c r="E76" s="158"/>
    </row>
    <row r="77" spans="1:5" ht="24">
      <c r="A77" s="158"/>
      <c r="B77" s="159"/>
      <c r="C77" s="158"/>
      <c r="D77" s="158"/>
      <c r="E77" s="160"/>
    </row>
    <row r="78" spans="1:5" ht="24">
      <c r="A78" s="158"/>
      <c r="B78" s="160"/>
      <c r="C78" s="158"/>
      <c r="D78" s="158"/>
      <c r="E78" s="160"/>
    </row>
    <row r="79" spans="1:5" ht="24">
      <c r="A79" s="158"/>
      <c r="B79" s="158"/>
      <c r="C79" s="158"/>
      <c r="D79" s="158"/>
      <c r="E79" s="158"/>
    </row>
  </sheetData>
  <mergeCells count="10">
    <mergeCell ref="A5:B5"/>
    <mergeCell ref="A36:B36"/>
    <mergeCell ref="C36:C38"/>
    <mergeCell ref="D36:D38"/>
    <mergeCell ref="C5:C7"/>
    <mergeCell ref="D5:D7"/>
    <mergeCell ref="A1:C1"/>
    <mergeCell ref="D1:E1"/>
    <mergeCell ref="A3:E3"/>
    <mergeCell ref="D4:E4"/>
  </mergeCells>
  <printOptions/>
  <pageMargins left="0.75" right="0.39" top="0.46" bottom="0.36" header="0.27" footer="0.23"/>
  <pageSetup horizontalDpi="600" verticalDpi="600" orientation="portrait" paperSize="9" scale="80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workbookViewId="0" topLeftCell="A46">
      <selection activeCell="D5" sqref="D5:D6"/>
    </sheetView>
  </sheetViews>
  <sheetFormatPr defaultColWidth="9.140625" defaultRowHeight="12.75"/>
  <cols>
    <col min="1" max="1" width="6.421875" style="35" customWidth="1"/>
    <col min="2" max="2" width="37.8515625" style="35" customWidth="1"/>
    <col min="3" max="4" width="16.7109375" style="35" customWidth="1"/>
    <col min="5" max="5" width="4.7109375" style="35" customWidth="1"/>
    <col min="6" max="7" width="16.7109375" style="35" customWidth="1"/>
    <col min="8" max="8" width="15.7109375" style="35" customWidth="1"/>
    <col min="9" max="16384" width="9.140625" style="35" customWidth="1"/>
  </cols>
  <sheetData>
    <row r="1" spans="1:7" ht="23.25">
      <c r="A1" s="148" t="s">
        <v>0</v>
      </c>
      <c r="B1" s="148"/>
      <c r="C1" s="148"/>
      <c r="D1" s="148"/>
      <c r="E1" s="148"/>
      <c r="F1" s="148"/>
      <c r="G1" s="148"/>
    </row>
    <row r="2" spans="1:7" ht="23.25">
      <c r="A2" s="148" t="s">
        <v>117</v>
      </c>
      <c r="B2" s="148"/>
      <c r="C2" s="148"/>
      <c r="D2" s="148"/>
      <c r="E2" s="148"/>
      <c r="F2" s="148"/>
      <c r="G2" s="148"/>
    </row>
    <row r="3" spans="1:7" ht="23.25">
      <c r="A3" s="148" t="s">
        <v>185</v>
      </c>
      <c r="B3" s="148"/>
      <c r="C3" s="148"/>
      <c r="D3" s="148"/>
      <c r="E3" s="148"/>
      <c r="F3" s="148"/>
      <c r="G3" s="148"/>
    </row>
    <row r="4" spans="1:6" ht="23.25">
      <c r="A4" s="36" t="s">
        <v>118</v>
      </c>
      <c r="B4" s="36"/>
      <c r="C4" s="37"/>
      <c r="D4" s="37"/>
      <c r="E4" s="37"/>
      <c r="F4" s="38"/>
    </row>
    <row r="5" spans="1:7" ht="21.75">
      <c r="A5" s="149" t="s">
        <v>2</v>
      </c>
      <c r="B5" s="150"/>
      <c r="C5" s="146" t="s">
        <v>119</v>
      </c>
      <c r="D5" s="146" t="s">
        <v>120</v>
      </c>
      <c r="E5" s="39" t="s">
        <v>121</v>
      </c>
      <c r="F5" s="39" t="s">
        <v>122</v>
      </c>
      <c r="G5" s="146" t="s">
        <v>170</v>
      </c>
    </row>
    <row r="6" spans="1:7" ht="21.75">
      <c r="A6" s="151"/>
      <c r="B6" s="152"/>
      <c r="C6" s="147"/>
      <c r="D6" s="147"/>
      <c r="E6" s="40" t="s">
        <v>123</v>
      </c>
      <c r="F6" s="40" t="s">
        <v>124</v>
      </c>
      <c r="G6" s="147"/>
    </row>
    <row r="7" spans="1:7" s="45" customFormat="1" ht="21">
      <c r="A7" s="41" t="s">
        <v>125</v>
      </c>
      <c r="B7" s="42"/>
      <c r="C7" s="43">
        <f>+C8+C14+C22+C26+C29</f>
        <v>767600</v>
      </c>
      <c r="D7" s="43">
        <f>+D8+D14+D22+D26+D29</f>
        <v>871462.49</v>
      </c>
      <c r="E7" s="44" t="s">
        <v>126</v>
      </c>
      <c r="F7" s="43">
        <f>+C7-D7</f>
        <v>-103862.48999999999</v>
      </c>
      <c r="G7" s="43">
        <f>+G8+G14+G22+G26+G29</f>
        <v>64477.979999999996</v>
      </c>
    </row>
    <row r="8" spans="1:8" ht="21.75">
      <c r="A8" s="46" t="s">
        <v>96</v>
      </c>
      <c r="B8" s="47"/>
      <c r="C8" s="48">
        <f>SUM(C9:C12)</f>
        <v>113600</v>
      </c>
      <c r="D8" s="48">
        <f>SUM(D9:D11)</f>
        <v>113582.01999999999</v>
      </c>
      <c r="E8" s="49" t="s">
        <v>126</v>
      </c>
      <c r="F8" s="48">
        <f>+C8-D8</f>
        <v>17.980000000010477</v>
      </c>
      <c r="G8" s="48">
        <f>SUM(G9:G13)</f>
        <v>1005.26</v>
      </c>
      <c r="H8" s="50"/>
    </row>
    <row r="9" spans="1:7" ht="21.75">
      <c r="A9" s="51"/>
      <c r="B9" s="52" t="s">
        <v>82</v>
      </c>
      <c r="C9" s="53">
        <v>37000</v>
      </c>
      <c r="D9" s="53">
        <v>36506</v>
      </c>
      <c r="E9" s="54" t="s">
        <v>126</v>
      </c>
      <c r="F9" s="53">
        <f>+C9-D9</f>
        <v>494</v>
      </c>
      <c r="G9" s="53">
        <v>0</v>
      </c>
    </row>
    <row r="10" spans="1:7" ht="21.75">
      <c r="A10" s="51"/>
      <c r="B10" s="52" t="s">
        <v>81</v>
      </c>
      <c r="C10" s="53">
        <v>70000</v>
      </c>
      <c r="D10" s="53">
        <v>65125.02</v>
      </c>
      <c r="E10" s="54" t="s">
        <v>126</v>
      </c>
      <c r="F10" s="53">
        <f>+C10-D10</f>
        <v>4874.980000000003</v>
      </c>
      <c r="G10" s="53">
        <v>1005.26</v>
      </c>
    </row>
    <row r="11" spans="1:7" ht="21.75">
      <c r="A11" s="51"/>
      <c r="B11" s="52" t="s">
        <v>83</v>
      </c>
      <c r="C11" s="53">
        <v>6000</v>
      </c>
      <c r="D11" s="53">
        <v>11951</v>
      </c>
      <c r="E11" s="54" t="s">
        <v>137</v>
      </c>
      <c r="F11" s="53">
        <f>+D11-C11</f>
        <v>5951</v>
      </c>
      <c r="G11" s="53">
        <v>0</v>
      </c>
    </row>
    <row r="12" spans="1:7" ht="21.75">
      <c r="A12" s="51"/>
      <c r="B12" s="52" t="s">
        <v>84</v>
      </c>
      <c r="C12" s="53">
        <v>600</v>
      </c>
      <c r="D12" s="53">
        <v>0</v>
      </c>
      <c r="E12" s="54" t="s">
        <v>126</v>
      </c>
      <c r="F12" s="53">
        <f>+C12-D12</f>
        <v>600</v>
      </c>
      <c r="G12" s="53">
        <v>0</v>
      </c>
    </row>
    <row r="13" spans="1:7" ht="21.75">
      <c r="A13" s="51"/>
      <c r="B13" s="52"/>
      <c r="C13" s="53"/>
      <c r="D13" s="53"/>
      <c r="E13" s="54"/>
      <c r="F13" s="53"/>
      <c r="G13" s="53"/>
    </row>
    <row r="14" spans="1:7" ht="21.75">
      <c r="A14" s="46" t="s">
        <v>97</v>
      </c>
      <c r="B14" s="52"/>
      <c r="C14" s="48">
        <f>SUM(C15:C21)</f>
        <v>64000</v>
      </c>
      <c r="D14" s="48">
        <f>SUM(D15:D21)</f>
        <v>290364.9</v>
      </c>
      <c r="E14" s="49" t="s">
        <v>137</v>
      </c>
      <c r="F14" s="48">
        <f>+D14-C14</f>
        <v>226364.90000000002</v>
      </c>
      <c r="G14" s="48">
        <f>SUM(G15:G21)</f>
        <v>13657.9</v>
      </c>
    </row>
    <row r="15" spans="1:7" ht="21.75">
      <c r="A15" s="51"/>
      <c r="B15" s="52" t="s">
        <v>127</v>
      </c>
      <c r="C15" s="53">
        <v>1000</v>
      </c>
      <c r="D15" s="55">
        <v>67.9</v>
      </c>
      <c r="E15" s="54" t="s">
        <v>126</v>
      </c>
      <c r="F15" s="53">
        <f>+C15-D15</f>
        <v>932.1</v>
      </c>
      <c r="G15" s="53">
        <v>67.9</v>
      </c>
    </row>
    <row r="16" spans="1:7" ht="21.75">
      <c r="A16" s="51"/>
      <c r="B16" s="52" t="s">
        <v>86</v>
      </c>
      <c r="C16" s="53">
        <v>26000</v>
      </c>
      <c r="D16" s="55">
        <v>24120</v>
      </c>
      <c r="E16" s="54" t="s">
        <v>126</v>
      </c>
      <c r="F16" s="53">
        <f>+C16-D16</f>
        <v>1880</v>
      </c>
      <c r="G16" s="53">
        <v>1800</v>
      </c>
    </row>
    <row r="17" spans="1:7" ht="21.75">
      <c r="A17" s="51"/>
      <c r="B17" s="52" t="s">
        <v>128</v>
      </c>
      <c r="C17" s="53">
        <v>5000</v>
      </c>
      <c r="D17" s="55">
        <v>11790</v>
      </c>
      <c r="E17" s="54" t="s">
        <v>137</v>
      </c>
      <c r="F17" s="53">
        <f>+D17-C17</f>
        <v>6790</v>
      </c>
      <c r="G17" s="53">
        <v>11790</v>
      </c>
    </row>
    <row r="18" spans="1:7" ht="21.75">
      <c r="A18" s="51"/>
      <c r="B18" s="56" t="s">
        <v>85</v>
      </c>
      <c r="C18" s="53">
        <v>30000</v>
      </c>
      <c r="D18" s="55">
        <v>254387</v>
      </c>
      <c r="E18" s="54" t="s">
        <v>137</v>
      </c>
      <c r="F18" s="53">
        <f>+D18-C18</f>
        <v>224387</v>
      </c>
      <c r="G18" s="53">
        <v>0</v>
      </c>
    </row>
    <row r="19" spans="1:7" ht="21.75">
      <c r="A19" s="51"/>
      <c r="B19" s="52" t="s">
        <v>163</v>
      </c>
      <c r="C19" s="53">
        <v>1000</v>
      </c>
      <c r="D19" s="55">
        <v>0</v>
      </c>
      <c r="E19" s="54" t="s">
        <v>126</v>
      </c>
      <c r="F19" s="53">
        <f>+C19-D19</f>
        <v>1000</v>
      </c>
      <c r="G19" s="53">
        <v>0</v>
      </c>
    </row>
    <row r="20" spans="1:7" ht="21.75">
      <c r="A20" s="51"/>
      <c r="B20" s="56" t="s">
        <v>164</v>
      </c>
      <c r="C20" s="53">
        <v>1000</v>
      </c>
      <c r="D20" s="55">
        <v>0</v>
      </c>
      <c r="E20" s="54" t="s">
        <v>126</v>
      </c>
      <c r="F20" s="53">
        <f>+C20-D20</f>
        <v>1000</v>
      </c>
      <c r="G20" s="53">
        <v>0</v>
      </c>
    </row>
    <row r="21" spans="1:7" ht="21.75">
      <c r="A21" s="51"/>
      <c r="B21" s="56"/>
      <c r="C21" s="53"/>
      <c r="D21" s="55"/>
      <c r="E21" s="54"/>
      <c r="F21" s="53"/>
      <c r="G21" s="53"/>
    </row>
    <row r="22" spans="1:7" ht="21.75">
      <c r="A22" s="57" t="s">
        <v>129</v>
      </c>
      <c r="B22" s="58"/>
      <c r="C22" s="48">
        <f>SUM(C23:C24)</f>
        <v>275000</v>
      </c>
      <c r="D22" s="59">
        <f>SUM(D23:D24)</f>
        <v>112969.56999999999</v>
      </c>
      <c r="E22" s="49" t="s">
        <v>126</v>
      </c>
      <c r="F22" s="48">
        <f>+C22-D22</f>
        <v>162030.43</v>
      </c>
      <c r="G22" s="48">
        <f>SUM(G23:G24)</f>
        <v>12699.82</v>
      </c>
    </row>
    <row r="23" spans="1:7" ht="21.75">
      <c r="A23" s="51"/>
      <c r="B23" s="52" t="s">
        <v>130</v>
      </c>
      <c r="C23" s="53">
        <v>55000</v>
      </c>
      <c r="D23" s="55">
        <v>43565</v>
      </c>
      <c r="E23" s="54" t="s">
        <v>126</v>
      </c>
      <c r="F23" s="53">
        <f>+C23-D23</f>
        <v>11435</v>
      </c>
      <c r="G23" s="53">
        <v>3726</v>
      </c>
    </row>
    <row r="24" spans="1:7" ht="21.75">
      <c r="A24" s="51"/>
      <c r="B24" s="56" t="s">
        <v>87</v>
      </c>
      <c r="C24" s="53">
        <v>220000</v>
      </c>
      <c r="D24" s="55">
        <f>69404.59-0.02</f>
        <v>69404.56999999999</v>
      </c>
      <c r="E24" s="54" t="s">
        <v>126</v>
      </c>
      <c r="F24" s="53">
        <f>+C24-D24</f>
        <v>150595.43</v>
      </c>
      <c r="G24" s="53">
        <f>8973.84-0.02</f>
        <v>8973.82</v>
      </c>
    </row>
    <row r="25" spans="1:7" ht="21.75">
      <c r="A25" s="51"/>
      <c r="B25" s="56"/>
      <c r="C25" s="53"/>
      <c r="D25" s="55"/>
      <c r="E25" s="54"/>
      <c r="F25" s="53"/>
      <c r="G25" s="53"/>
    </row>
    <row r="26" spans="1:7" ht="21.75">
      <c r="A26" s="46" t="s">
        <v>131</v>
      </c>
      <c r="B26" s="58"/>
      <c r="C26" s="48">
        <f>SUM(C27)</f>
        <v>270000</v>
      </c>
      <c r="D26" s="59">
        <f>SUM(D27)</f>
        <v>248836</v>
      </c>
      <c r="E26" s="49" t="s">
        <v>126</v>
      </c>
      <c r="F26" s="60">
        <f>+C26-D26</f>
        <v>21164</v>
      </c>
      <c r="G26" s="60">
        <f>SUM(G27:G28)</f>
        <v>23715</v>
      </c>
    </row>
    <row r="27" spans="1:7" ht="21.75">
      <c r="A27" s="51"/>
      <c r="B27" s="52" t="s">
        <v>88</v>
      </c>
      <c r="C27" s="53">
        <v>270000</v>
      </c>
      <c r="D27" s="55">
        <v>248836</v>
      </c>
      <c r="E27" s="54" t="s">
        <v>126</v>
      </c>
      <c r="F27" s="61">
        <f>+C27-D27</f>
        <v>21164</v>
      </c>
      <c r="G27" s="61">
        <v>23715</v>
      </c>
    </row>
    <row r="28" spans="1:7" ht="21.75">
      <c r="A28" s="51"/>
      <c r="B28" s="56"/>
      <c r="C28" s="53"/>
      <c r="D28" s="55"/>
      <c r="E28" s="54"/>
      <c r="F28" s="61"/>
      <c r="G28" s="61"/>
    </row>
    <row r="29" spans="1:7" ht="21.75">
      <c r="A29" s="46" t="s">
        <v>98</v>
      </c>
      <c r="B29" s="58"/>
      <c r="C29" s="48">
        <f>SUM(C30:C31)</f>
        <v>45000</v>
      </c>
      <c r="D29" s="59">
        <f>SUM(D30:D31)</f>
        <v>105710</v>
      </c>
      <c r="E29" s="49" t="s">
        <v>137</v>
      </c>
      <c r="F29" s="48">
        <f>+D29-C29</f>
        <v>60710</v>
      </c>
      <c r="G29" s="48">
        <f>SUM(G30:G32)</f>
        <v>13400</v>
      </c>
    </row>
    <row r="30" spans="1:7" ht="21.75">
      <c r="A30" s="51"/>
      <c r="B30" s="52" t="s">
        <v>132</v>
      </c>
      <c r="C30" s="53">
        <v>40000</v>
      </c>
      <c r="D30" s="55">
        <v>90110</v>
      </c>
      <c r="E30" s="54" t="s">
        <v>137</v>
      </c>
      <c r="F30" s="53">
        <f>+D30-C30</f>
        <v>50110</v>
      </c>
      <c r="G30" s="53"/>
    </row>
    <row r="31" spans="1:7" ht="21.75">
      <c r="A31" s="51"/>
      <c r="B31" s="52" t="s">
        <v>165</v>
      </c>
      <c r="C31" s="55">
        <v>5000</v>
      </c>
      <c r="D31" s="62">
        <f>2600+13000</f>
        <v>15600</v>
      </c>
      <c r="E31" s="54" t="s">
        <v>137</v>
      </c>
      <c r="F31" s="53">
        <f>+D31-C31</f>
        <v>10600</v>
      </c>
      <c r="G31" s="53">
        <f>400+13000</f>
        <v>13400</v>
      </c>
    </row>
    <row r="32" spans="1:7" ht="21.75">
      <c r="A32" s="51"/>
      <c r="B32" s="52"/>
      <c r="C32" s="55"/>
      <c r="D32" s="62"/>
      <c r="E32" s="54"/>
      <c r="F32" s="53"/>
      <c r="G32" s="53"/>
    </row>
    <row r="33" spans="1:7" s="45" customFormat="1" ht="21">
      <c r="A33" s="63" t="s">
        <v>133</v>
      </c>
      <c r="B33" s="64"/>
      <c r="C33" s="65"/>
      <c r="D33" s="65"/>
      <c r="E33" s="66"/>
      <c r="F33" s="65"/>
      <c r="G33" s="65"/>
    </row>
    <row r="34" spans="1:7" s="45" customFormat="1" ht="21">
      <c r="A34" s="67" t="s">
        <v>99</v>
      </c>
      <c r="B34" s="68"/>
      <c r="C34" s="69">
        <f>SUM(C35:C45)</f>
        <v>10911500</v>
      </c>
      <c r="D34" s="69">
        <f>SUM(D35:D45)</f>
        <v>9386763.67</v>
      </c>
      <c r="E34" s="70" t="s">
        <v>126</v>
      </c>
      <c r="F34" s="69">
        <f>SUM(F35:F45)</f>
        <v>1857383.7700000007</v>
      </c>
      <c r="G34" s="69">
        <f>SUM(G35:G45)</f>
        <v>473072.59</v>
      </c>
    </row>
    <row r="35" spans="1:7" ht="21.75">
      <c r="A35" s="51"/>
      <c r="B35" s="52" t="s">
        <v>134</v>
      </c>
      <c r="C35" s="53">
        <v>0</v>
      </c>
      <c r="D35" s="53">
        <v>0</v>
      </c>
      <c r="E35" s="54"/>
      <c r="F35" s="53">
        <f aca="true" t="shared" si="0" ref="F35:F44">+C35-D35</f>
        <v>0</v>
      </c>
      <c r="G35" s="53">
        <v>0</v>
      </c>
    </row>
    <row r="36" spans="1:7" ht="21.75">
      <c r="A36" s="51"/>
      <c r="B36" s="52" t="s">
        <v>91</v>
      </c>
      <c r="C36" s="53">
        <v>2000000</v>
      </c>
      <c r="D36" s="53">
        <v>1612621.45</v>
      </c>
      <c r="E36" s="54" t="s">
        <v>126</v>
      </c>
      <c r="F36" s="53">
        <f t="shared" si="0"/>
        <v>387378.55000000005</v>
      </c>
      <c r="G36" s="53">
        <v>155653.89</v>
      </c>
    </row>
    <row r="37" spans="1:7" ht="21.75">
      <c r="A37" s="51"/>
      <c r="B37" s="52" t="s">
        <v>161</v>
      </c>
      <c r="C37" s="53">
        <v>4700000</v>
      </c>
      <c r="D37" s="53">
        <v>4278005.6</v>
      </c>
      <c r="E37" s="54" t="s">
        <v>126</v>
      </c>
      <c r="F37" s="53">
        <f t="shared" si="0"/>
        <v>421994.4000000004</v>
      </c>
      <c r="G37" s="53">
        <v>0</v>
      </c>
    </row>
    <row r="38" spans="1:7" ht="21.75">
      <c r="A38" s="51"/>
      <c r="B38" s="52" t="s">
        <v>135</v>
      </c>
      <c r="C38" s="53">
        <v>80000</v>
      </c>
      <c r="D38" s="53">
        <v>18567.71</v>
      </c>
      <c r="E38" s="54" t="s">
        <v>126</v>
      </c>
      <c r="F38" s="53">
        <f t="shared" si="0"/>
        <v>61432.29</v>
      </c>
      <c r="G38" s="53">
        <v>2474.73</v>
      </c>
    </row>
    <row r="39" spans="1:7" ht="21.75">
      <c r="A39" s="51"/>
      <c r="B39" s="52" t="s">
        <v>89</v>
      </c>
      <c r="C39" s="53">
        <v>1000000</v>
      </c>
      <c r="D39" s="53">
        <v>908376.64</v>
      </c>
      <c r="E39" s="54" t="s">
        <v>126</v>
      </c>
      <c r="F39" s="53">
        <f t="shared" si="0"/>
        <v>91623.35999999999</v>
      </c>
      <c r="G39" s="53">
        <v>60793.06</v>
      </c>
    </row>
    <row r="40" spans="1:7" ht="21.75">
      <c r="A40" s="51" t="s">
        <v>41</v>
      </c>
      <c r="B40" s="52" t="s">
        <v>90</v>
      </c>
      <c r="C40" s="53">
        <v>2500000</v>
      </c>
      <c r="D40" s="53">
        <v>1781411.65</v>
      </c>
      <c r="E40" s="54" t="s">
        <v>126</v>
      </c>
      <c r="F40" s="53">
        <f t="shared" si="0"/>
        <v>718588.3500000001</v>
      </c>
      <c r="G40" s="53">
        <v>188722.94</v>
      </c>
    </row>
    <row r="41" spans="1:7" ht="21.75">
      <c r="A41" s="51"/>
      <c r="B41" s="52" t="s">
        <v>94</v>
      </c>
      <c r="C41" s="53">
        <v>60000</v>
      </c>
      <c r="D41" s="53">
        <v>95599.88</v>
      </c>
      <c r="E41" s="54" t="s">
        <v>137</v>
      </c>
      <c r="F41" s="53">
        <f>+D41-C41</f>
        <v>35599.880000000005</v>
      </c>
      <c r="G41" s="53">
        <v>22678.13</v>
      </c>
    </row>
    <row r="42" spans="1:7" ht="21.75">
      <c r="A42" s="51"/>
      <c r="B42" s="52" t="s">
        <v>93</v>
      </c>
      <c r="C42" s="53">
        <v>70000</v>
      </c>
      <c r="D42" s="53">
        <v>60946.9</v>
      </c>
      <c r="E42" s="54" t="s">
        <v>126</v>
      </c>
      <c r="F42" s="53">
        <f t="shared" si="0"/>
        <v>9053.099999999999</v>
      </c>
      <c r="G42" s="53">
        <v>0</v>
      </c>
    </row>
    <row r="43" spans="1:7" ht="21.75">
      <c r="A43" s="51"/>
      <c r="B43" s="52" t="s">
        <v>92</v>
      </c>
      <c r="C43" s="53">
        <v>500000</v>
      </c>
      <c r="D43" s="53">
        <v>630654</v>
      </c>
      <c r="E43" s="54" t="s">
        <v>137</v>
      </c>
      <c r="F43" s="53">
        <f>+D43-C43</f>
        <v>130654</v>
      </c>
      <c r="G43" s="53">
        <v>42680</v>
      </c>
    </row>
    <row r="44" spans="1:7" ht="21.75">
      <c r="A44" s="51"/>
      <c r="B44" s="56" t="s">
        <v>162</v>
      </c>
      <c r="C44" s="53">
        <v>1500</v>
      </c>
      <c r="D44" s="55">
        <v>510</v>
      </c>
      <c r="E44" s="54" t="s">
        <v>126</v>
      </c>
      <c r="F44" s="53">
        <f t="shared" si="0"/>
        <v>990</v>
      </c>
      <c r="G44" s="53">
        <v>0</v>
      </c>
    </row>
    <row r="45" spans="1:7" ht="21.75">
      <c r="A45" s="51"/>
      <c r="B45" s="52" t="s">
        <v>187</v>
      </c>
      <c r="C45" s="53">
        <v>0</v>
      </c>
      <c r="D45" s="53">
        <v>69.84</v>
      </c>
      <c r="E45" s="54" t="s">
        <v>137</v>
      </c>
      <c r="F45" s="53">
        <v>69.84</v>
      </c>
      <c r="G45" s="53">
        <v>69.84</v>
      </c>
    </row>
    <row r="46" spans="1:7" ht="21.75">
      <c r="A46" s="51"/>
      <c r="B46" s="52"/>
      <c r="C46" s="53"/>
      <c r="D46" s="53"/>
      <c r="E46" s="54"/>
      <c r="F46" s="53"/>
      <c r="G46" s="53"/>
    </row>
    <row r="47" spans="1:7" s="45" customFormat="1" ht="21">
      <c r="A47" s="63" t="s">
        <v>136</v>
      </c>
      <c r="B47" s="64"/>
      <c r="C47" s="71">
        <f>SUM(C48:C49)</f>
        <v>12400000</v>
      </c>
      <c r="D47" s="71">
        <f>SUM(D48:D49)</f>
        <v>8907238.62</v>
      </c>
      <c r="E47" s="70" t="s">
        <v>126</v>
      </c>
      <c r="F47" s="69">
        <f>+C47-D47</f>
        <v>3492761.380000001</v>
      </c>
      <c r="G47" s="69">
        <f>SUM(G48:G49)</f>
        <v>0</v>
      </c>
    </row>
    <row r="48" spans="1:7" ht="21.75">
      <c r="A48" s="51"/>
      <c r="B48" s="52" t="s">
        <v>67</v>
      </c>
      <c r="C48" s="55">
        <v>12400000</v>
      </c>
      <c r="D48" s="62">
        <v>8907238.62</v>
      </c>
      <c r="E48" s="54" t="s">
        <v>126</v>
      </c>
      <c r="F48" s="53">
        <f>+C48-D48</f>
        <v>3492761.380000001</v>
      </c>
      <c r="G48" s="53">
        <v>0</v>
      </c>
    </row>
    <row r="49" spans="1:7" ht="21.75">
      <c r="A49" s="51"/>
      <c r="B49" s="52"/>
      <c r="C49" s="55"/>
      <c r="D49" s="62"/>
      <c r="E49" s="54"/>
      <c r="F49" s="53"/>
      <c r="G49" s="53"/>
    </row>
    <row r="50" spans="1:7" s="107" customFormat="1" ht="21.75">
      <c r="A50" s="108" t="s">
        <v>138</v>
      </c>
      <c r="B50" s="109"/>
      <c r="C50" s="110">
        <f>+C7+C34+C47</f>
        <v>24079100</v>
      </c>
      <c r="D50" s="110">
        <f>+D7+D34+D47</f>
        <v>19165464.78</v>
      </c>
      <c r="E50" s="111" t="s">
        <v>126</v>
      </c>
      <c r="F50" s="112">
        <f>+C50-D50</f>
        <v>4913635.219999999</v>
      </c>
      <c r="G50" s="112">
        <f>+G7+G34+G47</f>
        <v>537550.5700000001</v>
      </c>
    </row>
    <row r="51" spans="1:7" s="45" customFormat="1" ht="21">
      <c r="A51" s="63" t="s">
        <v>168</v>
      </c>
      <c r="B51" s="64"/>
      <c r="C51" s="71">
        <f>SUM(C52:C53)</f>
        <v>0</v>
      </c>
      <c r="D51" s="71">
        <f>SUM(D52:D56)</f>
        <v>2732600</v>
      </c>
      <c r="E51" s="70" t="s">
        <v>137</v>
      </c>
      <c r="F51" s="69">
        <f>SUM(F52:F56)</f>
        <v>2732600</v>
      </c>
      <c r="G51" s="69">
        <f>SUM(G52:G56)</f>
        <v>0</v>
      </c>
    </row>
    <row r="52" spans="1:7" ht="21.75">
      <c r="A52" s="51"/>
      <c r="B52" s="52" t="s">
        <v>166</v>
      </c>
      <c r="C52" s="55"/>
      <c r="D52" s="62">
        <v>10000</v>
      </c>
      <c r="E52" s="54" t="s">
        <v>137</v>
      </c>
      <c r="F52" s="53">
        <f>+D52</f>
        <v>10000</v>
      </c>
      <c r="G52" s="53">
        <v>0</v>
      </c>
    </row>
    <row r="53" spans="1:7" ht="21.75">
      <c r="A53" s="51"/>
      <c r="B53" s="52" t="s">
        <v>167</v>
      </c>
      <c r="C53" s="55"/>
      <c r="D53" s="62">
        <f>1258500+1258500</f>
        <v>2517000</v>
      </c>
      <c r="E53" s="54" t="s">
        <v>137</v>
      </c>
      <c r="F53" s="53">
        <f>+D53</f>
        <v>2517000</v>
      </c>
      <c r="G53" s="53">
        <v>0</v>
      </c>
    </row>
    <row r="54" spans="1:7" ht="21.75">
      <c r="A54" s="51"/>
      <c r="B54" s="52" t="s">
        <v>179</v>
      </c>
      <c r="C54" s="55"/>
      <c r="D54" s="62">
        <v>25000</v>
      </c>
      <c r="E54" s="54" t="s">
        <v>137</v>
      </c>
      <c r="F54" s="53">
        <f>+D54</f>
        <v>25000</v>
      </c>
      <c r="G54" s="53">
        <v>0</v>
      </c>
    </row>
    <row r="55" spans="1:7" ht="21.75">
      <c r="A55" s="51"/>
      <c r="B55" s="52" t="s">
        <v>182</v>
      </c>
      <c r="C55" s="55"/>
      <c r="D55" s="62">
        <v>180600</v>
      </c>
      <c r="E55" s="54" t="s">
        <v>137</v>
      </c>
      <c r="F55" s="53">
        <v>180600</v>
      </c>
      <c r="G55" s="53">
        <v>0</v>
      </c>
    </row>
    <row r="56" spans="1:7" ht="21.75">
      <c r="A56" s="51"/>
      <c r="B56" s="52"/>
      <c r="C56" s="55"/>
      <c r="D56" s="62"/>
      <c r="E56" s="54"/>
      <c r="F56" s="53"/>
      <c r="G56" s="53"/>
    </row>
    <row r="57" spans="1:7" s="45" customFormat="1" ht="33.75" customHeight="1">
      <c r="A57" s="118" t="s">
        <v>169</v>
      </c>
      <c r="B57" s="119"/>
      <c r="C57" s="120">
        <f>+C50+C51</f>
        <v>24079100</v>
      </c>
      <c r="D57" s="120">
        <f>+D50+D51</f>
        <v>21898064.78</v>
      </c>
      <c r="E57" s="121" t="s">
        <v>126</v>
      </c>
      <c r="F57" s="122">
        <f>+C57-D57</f>
        <v>2181035.219999999</v>
      </c>
      <c r="G57" s="122">
        <f>+G50+G51</f>
        <v>537550.5700000001</v>
      </c>
    </row>
    <row r="59" spans="3:6" ht="21.75">
      <c r="C59" s="106"/>
      <c r="D59" s="50"/>
      <c r="F59" s="50"/>
    </row>
    <row r="60" spans="4:6" ht="21.75">
      <c r="D60" s="72"/>
      <c r="F60" s="50"/>
    </row>
    <row r="61" spans="3:6" ht="21.75">
      <c r="C61" s="50"/>
      <c r="D61" s="72"/>
      <c r="F61" s="50"/>
    </row>
    <row r="62" spans="4:6" ht="21.75">
      <c r="D62" s="72"/>
      <c r="F62" s="50"/>
    </row>
    <row r="63" ht="21.75">
      <c r="D63" s="72"/>
    </row>
    <row r="64" ht="21.75">
      <c r="D64" s="72"/>
    </row>
    <row r="65" ht="21.75">
      <c r="D65" s="72"/>
    </row>
  </sheetData>
  <mergeCells count="7">
    <mergeCell ref="G5:G6"/>
    <mergeCell ref="A1:G1"/>
    <mergeCell ref="A3:G3"/>
    <mergeCell ref="A2:G2"/>
    <mergeCell ref="A5:B6"/>
    <mergeCell ref="C5:C6"/>
    <mergeCell ref="D5:D6"/>
  </mergeCells>
  <printOptions/>
  <pageMargins left="0.67" right="0.3" top="0.63" bottom="0.5511811023622047" header="0.2362204724409449" footer="0.2362204724409449"/>
  <pageSetup horizontalDpi="600" verticalDpi="600" orientation="portrait" paperSize="9" scale="80" r:id="rId1"/>
  <headerFooter alignWithMargins="0">
    <oddFooter>&amp;Cหน้าที่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workbookViewId="0" topLeftCell="A18">
      <selection activeCell="E28" sqref="E28"/>
    </sheetView>
  </sheetViews>
  <sheetFormatPr defaultColWidth="9.140625" defaultRowHeight="12.75"/>
  <cols>
    <col min="1" max="1" width="33.00390625" style="37" customWidth="1"/>
    <col min="2" max="2" width="14.00390625" style="81" customWidth="1"/>
    <col min="3" max="5" width="13.8515625" style="37" customWidth="1"/>
    <col min="6" max="6" width="9.28125" style="37" bestFit="1" customWidth="1"/>
    <col min="7" max="16384" width="9.140625" style="37" customWidth="1"/>
  </cols>
  <sheetData>
    <row r="1" spans="1:6" ht="23.25">
      <c r="A1" s="148" t="s">
        <v>0</v>
      </c>
      <c r="B1" s="148"/>
      <c r="C1" s="148"/>
      <c r="D1" s="148"/>
      <c r="E1" s="148"/>
      <c r="F1" s="86"/>
    </row>
    <row r="2" spans="1:5" ht="23.25">
      <c r="A2" s="148" t="s">
        <v>117</v>
      </c>
      <c r="B2" s="148"/>
      <c r="C2" s="148"/>
      <c r="D2" s="148"/>
      <c r="E2" s="148"/>
    </row>
    <row r="3" spans="1:5" ht="23.25">
      <c r="A3" s="148" t="str">
        <f>+'หมายเหตุ 1  '!A3:F3</f>
        <v>ประจำเดือนกันยายน 2552</v>
      </c>
      <c r="B3" s="148"/>
      <c r="C3" s="148"/>
      <c r="D3" s="148"/>
      <c r="E3" s="148"/>
    </row>
    <row r="4" spans="1:2" ht="23.25">
      <c r="A4" s="36" t="s">
        <v>139</v>
      </c>
      <c r="B4" s="73"/>
    </row>
    <row r="5" spans="1:5" ht="23.25">
      <c r="A5" s="153" t="s">
        <v>140</v>
      </c>
      <c r="B5" s="153"/>
      <c r="C5" s="153"/>
      <c r="D5" s="153"/>
      <c r="E5" s="153"/>
    </row>
    <row r="6" spans="1:5" ht="23.25">
      <c r="A6" s="105" t="s">
        <v>141</v>
      </c>
      <c r="B6" s="75" t="s">
        <v>54</v>
      </c>
      <c r="C6" s="75" t="s">
        <v>142</v>
      </c>
      <c r="D6" s="75" t="s">
        <v>143</v>
      </c>
      <c r="E6" s="75" t="s">
        <v>144</v>
      </c>
    </row>
    <row r="7" spans="1:6" ht="23.25">
      <c r="A7" s="76" t="s">
        <v>95</v>
      </c>
      <c r="B7" s="77">
        <v>4669.37</v>
      </c>
      <c r="C7" s="77">
        <v>6942.78</v>
      </c>
      <c r="D7" s="77">
        <v>4669.37</v>
      </c>
      <c r="E7" s="77">
        <f aca="true" t="shared" si="0" ref="E7:E13">+B7+C7-D7</f>
        <v>6942.78</v>
      </c>
      <c r="F7" s="78"/>
    </row>
    <row r="8" spans="1:5" ht="23.25">
      <c r="A8" s="76" t="s">
        <v>145</v>
      </c>
      <c r="B8" s="77">
        <v>873664</v>
      </c>
      <c r="C8" s="77">
        <v>69900</v>
      </c>
      <c r="D8" s="77">
        <v>189763</v>
      </c>
      <c r="E8" s="77">
        <f t="shared" si="0"/>
        <v>753801</v>
      </c>
    </row>
    <row r="9" spans="1:5" ht="23.25">
      <c r="A9" s="76" t="s">
        <v>146</v>
      </c>
      <c r="B9" s="77">
        <v>20600</v>
      </c>
      <c r="C9" s="77">
        <v>400</v>
      </c>
      <c r="D9" s="77">
        <v>0</v>
      </c>
      <c r="E9" s="77">
        <f t="shared" si="0"/>
        <v>21000</v>
      </c>
    </row>
    <row r="10" spans="1:5" ht="23.25">
      <c r="A10" s="76" t="s">
        <v>147</v>
      </c>
      <c r="B10" s="77">
        <v>630.1700000000005</v>
      </c>
      <c r="C10" s="77">
        <v>56.47</v>
      </c>
      <c r="D10" s="77">
        <v>479.43</v>
      </c>
      <c r="E10" s="77">
        <f t="shared" si="0"/>
        <v>207.21000000000055</v>
      </c>
    </row>
    <row r="11" spans="1:5" ht="23.25">
      <c r="A11" s="76" t="s">
        <v>148</v>
      </c>
      <c r="B11" s="77">
        <v>7936.39</v>
      </c>
      <c r="C11" s="77">
        <v>67.77</v>
      </c>
      <c r="D11" s="77">
        <v>0</v>
      </c>
      <c r="E11" s="77">
        <f t="shared" si="0"/>
        <v>8004.160000000001</v>
      </c>
    </row>
    <row r="12" spans="1:5" ht="23.25">
      <c r="A12" s="76" t="s">
        <v>178</v>
      </c>
      <c r="B12" s="77">
        <v>0</v>
      </c>
      <c r="C12" s="77">
        <v>0</v>
      </c>
      <c r="D12" s="77">
        <v>0</v>
      </c>
      <c r="E12" s="77">
        <f t="shared" si="0"/>
        <v>0</v>
      </c>
    </row>
    <row r="13" spans="1:5" ht="23.25">
      <c r="A13" s="76" t="s">
        <v>188</v>
      </c>
      <c r="B13" s="77">
        <v>0</v>
      </c>
      <c r="C13" s="77">
        <v>28560</v>
      </c>
      <c r="D13" s="77">
        <v>28560</v>
      </c>
      <c r="E13" s="77">
        <f t="shared" si="0"/>
        <v>0</v>
      </c>
    </row>
    <row r="14" spans="1:5" ht="24" thickBot="1">
      <c r="A14" s="79"/>
      <c r="B14" s="80">
        <v>907499.93</v>
      </c>
      <c r="C14" s="80">
        <f>SUM(C7:C13)</f>
        <v>105927.02</v>
      </c>
      <c r="D14" s="80">
        <f>SUM(D7:D13)</f>
        <v>223471.8</v>
      </c>
      <c r="E14" s="80">
        <f>SUM(E7:E13)</f>
        <v>789955.15</v>
      </c>
    </row>
    <row r="15" ht="24" thickTop="1"/>
    <row r="16" spans="1:5" ht="23.25">
      <c r="A16" s="153" t="s">
        <v>149</v>
      </c>
      <c r="B16" s="153"/>
      <c r="C16" s="153"/>
      <c r="D16" s="153"/>
      <c r="E16" s="153"/>
    </row>
    <row r="17" spans="1:5" ht="23.25">
      <c r="A17" s="74" t="s">
        <v>141</v>
      </c>
      <c r="B17" s="82" t="s">
        <v>150</v>
      </c>
      <c r="C17" s="75" t="s">
        <v>142</v>
      </c>
      <c r="D17" s="75" t="s">
        <v>143</v>
      </c>
      <c r="E17" s="75" t="s">
        <v>144</v>
      </c>
    </row>
    <row r="18" spans="1:6" ht="23.25">
      <c r="A18" s="76" t="s">
        <v>95</v>
      </c>
      <c r="B18" s="83">
        <v>16287.24</v>
      </c>
      <c r="C18" s="77">
        <v>87052.05</v>
      </c>
      <c r="D18" s="77">
        <v>96396.51</v>
      </c>
      <c r="E18" s="77">
        <f aca="true" t="shared" si="1" ref="E18:E24">+B18+C18-D18</f>
        <v>6942.780000000013</v>
      </c>
      <c r="F18" s="78"/>
    </row>
    <row r="19" spans="1:5" ht="23.25">
      <c r="A19" s="76" t="s">
        <v>145</v>
      </c>
      <c r="B19" s="77">
        <v>974021</v>
      </c>
      <c r="C19" s="77">
        <v>202728</v>
      </c>
      <c r="D19" s="77">
        <v>422948</v>
      </c>
      <c r="E19" s="77">
        <f t="shared" si="1"/>
        <v>753801</v>
      </c>
    </row>
    <row r="20" spans="1:5" ht="23.25">
      <c r="A20" s="76" t="s">
        <v>146</v>
      </c>
      <c r="B20" s="77">
        <v>18600</v>
      </c>
      <c r="C20" s="77">
        <v>2400</v>
      </c>
      <c r="D20" s="77">
        <v>0</v>
      </c>
      <c r="E20" s="77">
        <f t="shared" si="1"/>
        <v>21000</v>
      </c>
    </row>
    <row r="21" spans="1:5" ht="23.25">
      <c r="A21" s="76" t="s">
        <v>147</v>
      </c>
      <c r="B21" s="77">
        <v>152.31</v>
      </c>
      <c r="C21" s="77">
        <v>3658.73</v>
      </c>
      <c r="D21" s="77">
        <v>3603.83</v>
      </c>
      <c r="E21" s="77">
        <f t="shared" si="1"/>
        <v>207.21000000000004</v>
      </c>
    </row>
    <row r="22" spans="1:5" ht="23.25">
      <c r="A22" s="76" t="s">
        <v>148</v>
      </c>
      <c r="B22" s="77">
        <v>3613.71</v>
      </c>
      <c r="C22" s="77">
        <v>4390.45</v>
      </c>
      <c r="D22" s="77">
        <v>0</v>
      </c>
      <c r="E22" s="77">
        <f t="shared" si="1"/>
        <v>8004.16</v>
      </c>
    </row>
    <row r="23" spans="1:5" ht="23.25">
      <c r="A23" s="76" t="s">
        <v>178</v>
      </c>
      <c r="B23" s="77">
        <v>0</v>
      </c>
      <c r="C23" s="77">
        <v>250</v>
      </c>
      <c r="D23" s="77">
        <v>250</v>
      </c>
      <c r="E23" s="77">
        <f t="shared" si="1"/>
        <v>0</v>
      </c>
    </row>
    <row r="24" spans="1:5" ht="23.25">
      <c r="A24" s="76" t="s">
        <v>188</v>
      </c>
      <c r="B24" s="77">
        <v>0</v>
      </c>
      <c r="C24" s="77">
        <v>28560</v>
      </c>
      <c r="D24" s="77">
        <v>28560</v>
      </c>
      <c r="E24" s="77">
        <f t="shared" si="1"/>
        <v>0</v>
      </c>
    </row>
    <row r="25" spans="1:5" ht="24" thickBot="1">
      <c r="A25" s="79"/>
      <c r="B25" s="80">
        <f>SUM(B18:B24)</f>
        <v>1012674.26</v>
      </c>
      <c r="C25" s="80">
        <f>SUM(C18:C24)</f>
        <v>329039.23</v>
      </c>
      <c r="D25" s="80">
        <f>SUM(D18:D24)</f>
        <v>551758.3400000001</v>
      </c>
      <c r="E25" s="80">
        <f>SUM(E18:E24)</f>
        <v>789955.15</v>
      </c>
    </row>
    <row r="26" ht="24" thickTop="1"/>
    <row r="28" ht="23.25">
      <c r="E28" s="78"/>
    </row>
  </sheetData>
  <mergeCells count="5">
    <mergeCell ref="A1:E1"/>
    <mergeCell ref="A2:E2"/>
    <mergeCell ref="A16:E16"/>
    <mergeCell ref="A5:E5"/>
    <mergeCell ref="A3:E3"/>
  </mergeCells>
  <printOptions/>
  <pageMargins left="1.2" right="0.75" top="0.5" bottom="0.61" header="0.26" footer="0.39"/>
  <pageSetup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75" workbookViewId="0" topLeftCell="A1">
      <selection activeCell="B12" sqref="B12"/>
    </sheetView>
  </sheetViews>
  <sheetFormatPr defaultColWidth="9.140625" defaultRowHeight="12.75"/>
  <cols>
    <col min="1" max="1" width="6.421875" style="84" customWidth="1"/>
    <col min="2" max="2" width="47.00390625" style="84" customWidth="1"/>
    <col min="3" max="4" width="15.421875" style="84" customWidth="1"/>
    <col min="5" max="6" width="9.140625" style="84" customWidth="1"/>
    <col min="7" max="7" width="11.00390625" style="84" bestFit="1" customWidth="1"/>
    <col min="8" max="8" width="9.140625" style="84" customWidth="1"/>
    <col min="9" max="9" width="11.140625" style="84" bestFit="1" customWidth="1"/>
    <col min="10" max="16384" width="9.140625" style="84" customWidth="1"/>
  </cols>
  <sheetData>
    <row r="1" spans="1:5" ht="21.75" customHeight="1">
      <c r="A1" s="148" t="s">
        <v>0</v>
      </c>
      <c r="B1" s="148"/>
      <c r="C1" s="148"/>
      <c r="D1" s="148"/>
      <c r="E1" s="86"/>
    </row>
    <row r="2" spans="1:4" ht="21.75" customHeight="1">
      <c r="A2" s="148" t="s">
        <v>151</v>
      </c>
      <c r="B2" s="148"/>
      <c r="C2" s="148"/>
      <c r="D2" s="148"/>
    </row>
    <row r="3" spans="1:4" ht="21.75" customHeight="1">
      <c r="A3" s="148" t="s">
        <v>186</v>
      </c>
      <c r="B3" s="148"/>
      <c r="C3" s="148"/>
      <c r="D3" s="148"/>
    </row>
    <row r="4" spans="1:4" ht="21.75" customHeight="1">
      <c r="A4" s="85" t="s">
        <v>152</v>
      </c>
      <c r="B4" s="86"/>
      <c r="C4" s="86"/>
      <c r="D4" s="86"/>
    </row>
    <row r="5" spans="1:4" ht="21.75" customHeight="1">
      <c r="A5" s="85"/>
      <c r="B5" s="86"/>
      <c r="C5" s="86"/>
      <c r="D5" s="86"/>
    </row>
    <row r="6" spans="1:4" ht="21.75" customHeight="1">
      <c r="A6" s="156" t="s">
        <v>153</v>
      </c>
      <c r="B6" s="156" t="s">
        <v>72</v>
      </c>
      <c r="C6" s="156" t="s">
        <v>154</v>
      </c>
      <c r="D6" s="156" t="s">
        <v>173</v>
      </c>
    </row>
    <row r="7" spans="1:4" ht="21.75" customHeight="1">
      <c r="A7" s="157"/>
      <c r="B7" s="157"/>
      <c r="C7" s="157"/>
      <c r="D7" s="157"/>
    </row>
    <row r="8" spans="1:4" ht="21.75" customHeight="1">
      <c r="A8" s="87"/>
      <c r="B8" s="88"/>
      <c r="C8" s="89"/>
      <c r="D8" s="90"/>
    </row>
    <row r="9" spans="1:4" ht="21.75" customHeight="1">
      <c r="A9" s="90">
        <v>1</v>
      </c>
      <c r="B9" s="113" t="s">
        <v>171</v>
      </c>
      <c r="C9" s="91">
        <v>51700</v>
      </c>
      <c r="D9" s="91"/>
    </row>
    <row r="10" spans="1:4" ht="21.75" customHeight="1">
      <c r="A10" s="90"/>
      <c r="B10" s="113" t="s">
        <v>172</v>
      </c>
      <c r="C10" s="91"/>
      <c r="D10" s="91"/>
    </row>
    <row r="11" spans="1:4" ht="21.75" customHeight="1">
      <c r="A11" s="90">
        <v>2</v>
      </c>
      <c r="B11" s="113" t="s">
        <v>190</v>
      </c>
      <c r="C11" s="91">
        <v>300000</v>
      </c>
      <c r="D11" s="91"/>
    </row>
    <row r="12" spans="1:4" ht="21.75" customHeight="1">
      <c r="A12" s="90">
        <v>3</v>
      </c>
      <c r="B12" s="113" t="s">
        <v>174</v>
      </c>
      <c r="C12" s="91">
        <v>6650</v>
      </c>
      <c r="D12" s="91"/>
    </row>
    <row r="13" spans="1:4" ht="21.75" customHeight="1">
      <c r="A13" s="90"/>
      <c r="B13" s="88"/>
      <c r="C13" s="91"/>
      <c r="D13" s="91"/>
    </row>
    <row r="14" spans="1:4" ht="21.75" customHeight="1">
      <c r="A14" s="92"/>
      <c r="B14" s="93"/>
      <c r="C14" s="91"/>
      <c r="D14" s="91"/>
    </row>
    <row r="15" spans="1:7" ht="21.75" customHeight="1" thickBot="1">
      <c r="A15" s="154" t="s">
        <v>100</v>
      </c>
      <c r="B15" s="155"/>
      <c r="C15" s="94">
        <f>SUM(C9:C14)</f>
        <v>358350</v>
      </c>
      <c r="D15" s="94"/>
      <c r="F15" s="95"/>
      <c r="G15" s="95"/>
    </row>
    <row r="16" ht="21.75" customHeight="1" thickTop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</sheetData>
  <mergeCells count="8">
    <mergeCell ref="A2:D2"/>
    <mergeCell ref="A3:D3"/>
    <mergeCell ref="D6:D7"/>
    <mergeCell ref="A1:D1"/>
    <mergeCell ref="A15:B15"/>
    <mergeCell ref="C6:C7"/>
    <mergeCell ref="B6:B7"/>
    <mergeCell ref="A6:A7"/>
  </mergeCells>
  <printOptions/>
  <pageMargins left="0.82" right="0.38" top="1.02" bottom="0.6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MoZarD</cp:lastModifiedBy>
  <cp:lastPrinted>2009-12-31T06:38:47Z</cp:lastPrinted>
  <dcterms:created xsi:type="dcterms:W3CDTF">2004-03-11T06:00:22Z</dcterms:created>
  <dcterms:modified xsi:type="dcterms:W3CDTF">2009-12-31T06:41:14Z</dcterms:modified>
  <cp:category/>
  <cp:version/>
  <cp:contentType/>
  <cp:contentStatus/>
</cp:coreProperties>
</file>